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00.6\Back Office\Fund\fund\9 صندوق بخشی کیان\## یوتیلیتی\گزارش ماهانه\1404\12\"/>
    </mc:Choice>
  </mc:AlternateContent>
  <xr:revisionPtr revIDLastSave="0" documentId="13_ncr:1_{ACA14F85-AA13-41D8-BE2C-83416F3DDD51}" xr6:coauthVersionLast="47" xr6:coauthVersionMax="47" xr10:uidLastSave="{00000000-0000-0000-0000-000000000000}"/>
  <bookViews>
    <workbookView xWindow="-120" yWindow="-120" windowWidth="24240" windowHeight="13140" tabRatio="829" firstSheet="8" activeTab="15" xr2:uid="{00000000-000D-0000-FFFF-FFFF00000000}"/>
  </bookViews>
  <sheets>
    <sheet name="روکش" sheetId="16" r:id="rId1"/>
    <sheet name=" سهام" sheetId="1" r:id="rId2"/>
    <sheet name="اوراق" sheetId="17" state="hidden" r:id="rId3"/>
    <sheet name="کالا" sheetId="21" r:id="rId4"/>
    <sheet name="سپرده" sheetId="2" r:id="rId5"/>
    <sheet name="درآمدها" sheetId="11" r:id="rId6"/>
    <sheet name="درآمد سرمایه گذاری در سهام " sheetId="5" r:id="rId7"/>
    <sheet name="درآمد سرمایه گذاری در اوراق بها" sheetId="6" state="hidden" r:id="rId8"/>
    <sheet name="درآمد سرمایه گذاری در کالا  " sheetId="20" r:id="rId9"/>
    <sheet name="درآمد سپرده بانکی" sheetId="7" r:id="rId10"/>
    <sheet name="درآمد سود سهام" sheetId="18" r:id="rId11"/>
    <sheet name="سایر درآمدها" sheetId="8" r:id="rId12"/>
    <sheet name="سود اوراق بهادار" sheetId="19" state="hidden" r:id="rId13"/>
    <sheet name="سود سپرده بانکی" sheetId="13" r:id="rId14"/>
    <sheet name="درآمد ناشی ازفروش" sheetId="15" r:id="rId15"/>
    <sheet name="درآمد ناشی از تغییر قیمت اوراق " sheetId="14" r:id="rId16"/>
  </sheets>
  <definedNames>
    <definedName name="_xlnm._FilterDatabase" localSheetId="9" hidden="1">'درآمد سپرده بانکی'!$A$8:$J$8</definedName>
    <definedName name="_xlnm._FilterDatabase" localSheetId="7" hidden="1">'درآمد سرمایه گذاری در اوراق بها'!$A$9:$Q$9</definedName>
    <definedName name="_xlnm._FilterDatabase" localSheetId="6" hidden="1">'درآمد سرمایه گذاری در سهام '!$A$8:$A$21</definedName>
    <definedName name="_xlnm._FilterDatabase" localSheetId="15" hidden="1">'درآمد ناشی از تغییر قیمت اوراق '!$A$6:$Q$18</definedName>
    <definedName name="_xlnm._FilterDatabase" localSheetId="14" hidden="1">'درآمد ناشی ازفروش'!$A$7:$Q$9</definedName>
    <definedName name="_xlnm._FilterDatabase" localSheetId="4" hidden="1">سپرده!$A$8:$K$8</definedName>
    <definedName name="_xlnm._FilterDatabase" localSheetId="12" hidden="1">'سود اوراق بهادار'!$A$8:$M$8</definedName>
    <definedName name="_xlnm._FilterDatabase" localSheetId="13" hidden="1">'سود سپرده بانکی'!$A$8:$M$8</definedName>
    <definedName name="a" localSheetId="8">#REF!</definedName>
    <definedName name="a" localSheetId="3">#REF!</definedName>
    <definedName name="a">'درآمد ناشی از تغییر قیمت اوراق '!$A$7:$Q$18</definedName>
    <definedName name="aaa">#REF!</definedName>
    <definedName name="b">'درآمد ناشی ازفروش'!$A$8:$Q$9</definedName>
    <definedName name="bb">#REF!</definedName>
    <definedName name="_xlnm.Print_Area" localSheetId="1">' سهام'!$A$1:$Y$23</definedName>
    <definedName name="_xlnm.Print_Area" localSheetId="2">اوراق!$A$1:$AG$11</definedName>
    <definedName name="_xlnm.Print_Area" localSheetId="9">'درآمد سپرده بانکی'!$A$1:$J$13</definedName>
    <definedName name="_xlnm.Print_Area" localSheetId="7">'درآمد سرمایه گذاری در اوراق بها'!$A$1:$Q$12</definedName>
    <definedName name="_xlnm.Print_Area" localSheetId="6">'درآمد سرمایه گذاری در سهام '!$A$1:$U$24</definedName>
    <definedName name="_xlnm.Print_Area" localSheetId="8">'درآمد سرمایه گذاری در کالا  '!$A$1:$U$13</definedName>
    <definedName name="_xlnm.Print_Area" localSheetId="10">'درآمد سود سهام'!$B$1:$T$10</definedName>
    <definedName name="_xlnm.Print_Area" localSheetId="15">'درآمد ناشی از تغییر قیمت اوراق '!$A$1:$Q$22</definedName>
    <definedName name="_xlnm.Print_Area" localSheetId="14">'درآمد ناشی ازفروش'!$A$1:$Q$13</definedName>
    <definedName name="_xlnm.Print_Area" localSheetId="5">درآمدها!$A$1:$I$11</definedName>
    <definedName name="_xlnm.Print_Area" localSheetId="0">روکش!$A$1:$J$36</definedName>
    <definedName name="_xlnm.Print_Area" localSheetId="11">'سایر درآمدها'!$A$1:$E$11</definedName>
    <definedName name="_xlnm.Print_Area" localSheetId="4">سپرده!$A$1:$K$14</definedName>
    <definedName name="_xlnm.Print_Area" localSheetId="12">'سود اوراق بهادار'!$A$1:$M$12</definedName>
    <definedName name="_xlnm.Print_Area" localSheetId="13">'سود سپرده بانکی'!$A$1:$M$14</definedName>
    <definedName name="_xlnm.Print_Area" localSheetId="3">کالا!$A$1:$W$18</definedName>
    <definedName name="_xlnm.Print_Titles" localSheetId="1">' سهام'!$8:$10</definedName>
    <definedName name="_xlnm.Print_Titles" localSheetId="6">'درآمد سرمایه گذاری در سهام '!$7:$10</definedName>
    <definedName name="_xlnm.Print_Titles" localSheetId="8">'درآمد سرمایه گذاری در کالا  '!$7:$10</definedName>
    <definedName name="_xlnm.Print_Titles" localSheetId="15">'درآمد ناشی از تغییر قیمت اوراق '!$5:$6</definedName>
    <definedName name="_xlnm.Print_Titles" localSheetId="14">'درآمد ناشی ازفروش'!$6:$7</definedName>
    <definedName name="تحققنیافته">'درآمد ناشی از تغییر قیمت اوراق '!$A$7:$Q$17</definedName>
    <definedName name="درآمدسودسهام">'درآمد سود سهام'!#REF!</definedName>
    <definedName name="سپردهبانکی" localSheetId="12">'سود اوراق بهادار'!$A$9:$M$9</definedName>
    <definedName name="سپردهبانکی">'سود سپرده بانکی'!#REF!</definedName>
    <definedName name="سود">'درآمد سود سهام'!#REF!</definedName>
    <definedName name="سودسهام">#REF!</definedName>
    <definedName name="فروش">'درآمد ناشی ازفروش'!$A$8:$Q$9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F12" i="7"/>
  <c r="G12" i="7"/>
  <c r="H12" i="7"/>
  <c r="C12" i="7"/>
  <c r="I10" i="7"/>
  <c r="I11" i="7"/>
  <c r="D12" i="13"/>
  <c r="E12" i="13"/>
  <c r="F12" i="13"/>
  <c r="H12" i="13"/>
  <c r="I12" i="13"/>
  <c r="J12" i="13"/>
  <c r="K12" i="13"/>
  <c r="L12" i="13"/>
  <c r="C12" i="13"/>
  <c r="M10" i="13"/>
  <c r="M11" i="13"/>
  <c r="G10" i="13"/>
  <c r="G11" i="13"/>
  <c r="I10" i="2"/>
  <c r="A3" i="21"/>
  <c r="O7" i="21"/>
  <c r="C7" i="21"/>
  <c r="Q14" i="5"/>
  <c r="Q15" i="5"/>
  <c r="Q16" i="5"/>
  <c r="Q17" i="5"/>
  <c r="Q18" i="5"/>
  <c r="Q19" i="5"/>
  <c r="Q20" i="5"/>
  <c r="O14" i="5"/>
  <c r="O15" i="5"/>
  <c r="O16" i="5"/>
  <c r="O17" i="5"/>
  <c r="O18" i="5"/>
  <c r="O19" i="5"/>
  <c r="S19" i="5" s="1"/>
  <c r="U19" i="5" s="1"/>
  <c r="O20" i="5"/>
  <c r="M14" i="5"/>
  <c r="M15" i="5"/>
  <c r="M16" i="5"/>
  <c r="M17" i="5"/>
  <c r="M18" i="5"/>
  <c r="M19" i="5"/>
  <c r="M20" i="5"/>
  <c r="G14" i="5"/>
  <c r="G15" i="5"/>
  <c r="G16" i="5"/>
  <c r="G17" i="5"/>
  <c r="G18" i="5"/>
  <c r="G19" i="5"/>
  <c r="G20" i="5"/>
  <c r="E14" i="5"/>
  <c r="E15" i="5"/>
  <c r="E16" i="5"/>
  <c r="E17" i="5"/>
  <c r="E18" i="5"/>
  <c r="E19" i="5"/>
  <c r="E20" i="5"/>
  <c r="C14" i="5"/>
  <c r="C15" i="5"/>
  <c r="C16" i="5"/>
  <c r="C17" i="5"/>
  <c r="C18" i="5"/>
  <c r="C19" i="5"/>
  <c r="C20" i="5"/>
  <c r="M7" i="20"/>
  <c r="C7" i="20"/>
  <c r="A3" i="20"/>
  <c r="S16" i="5" l="1"/>
  <c r="U16" i="5" s="1"/>
  <c r="S17" i="5"/>
  <c r="U17" i="5" s="1"/>
  <c r="I14" i="5"/>
  <c r="K14" i="5" s="1"/>
  <c r="S18" i="5"/>
  <c r="U18" i="5" s="1"/>
  <c r="I15" i="5"/>
  <c r="K15" i="5" s="1"/>
  <c r="S20" i="5"/>
  <c r="U20" i="5" s="1"/>
  <c r="I16" i="5"/>
  <c r="K16" i="5" s="1"/>
  <c r="I17" i="5"/>
  <c r="K17" i="5" s="1"/>
  <c r="I18" i="5"/>
  <c r="K18" i="5" s="1"/>
  <c r="I19" i="5"/>
  <c r="K19" i="5" s="1"/>
  <c r="I20" i="5"/>
  <c r="K20" i="5" s="1"/>
  <c r="S14" i="5"/>
  <c r="U14" i="5" s="1"/>
  <c r="S15" i="5"/>
  <c r="U15" i="5" s="1"/>
  <c r="L10" i="2"/>
  <c r="K10" i="2"/>
  <c r="E10" i="7"/>
  <c r="E11" i="7"/>
  <c r="O8" i="14"/>
  <c r="O9" i="14"/>
  <c r="O10" i="14"/>
  <c r="O11" i="14"/>
  <c r="O12" i="14"/>
  <c r="O13" i="14"/>
  <c r="O14" i="14"/>
  <c r="O15" i="14"/>
  <c r="O16" i="14"/>
  <c r="D12" i="2"/>
  <c r="E12" i="2"/>
  <c r="F12" i="2"/>
  <c r="G12" i="2"/>
  <c r="H12" i="2"/>
  <c r="J12" i="2"/>
  <c r="C12" i="2"/>
  <c r="I11" i="2"/>
  <c r="Y14" i="1"/>
  <c r="Y15" i="1"/>
  <c r="Y16" i="1"/>
  <c r="Y17" i="1"/>
  <c r="Y18" i="1"/>
  <c r="Y19" i="1"/>
  <c r="Y20" i="1"/>
  <c r="Y21" i="1"/>
  <c r="O7" i="14"/>
  <c r="O17" i="14"/>
  <c r="W10" i="21"/>
  <c r="I9" i="2"/>
  <c r="I12" i="2" l="1"/>
  <c r="K11" i="2"/>
  <c r="L11" i="2"/>
  <c r="Y11" i="1"/>
  <c r="G12" i="5"/>
  <c r="G13" i="5"/>
  <c r="G21" i="5"/>
  <c r="C10" i="8" l="1"/>
  <c r="E10" i="8"/>
  <c r="E9" i="7"/>
  <c r="E12" i="7" s="1"/>
  <c r="O12" i="5" l="1"/>
  <c r="O13" i="5"/>
  <c r="O21" i="5"/>
  <c r="O11" i="5"/>
  <c r="E21" i="5"/>
  <c r="E13" i="5"/>
  <c r="E12" i="5"/>
  <c r="E11" i="5"/>
  <c r="G11" i="5"/>
  <c r="G22" i="5" s="1"/>
  <c r="Q9" i="15"/>
  <c r="M9" i="15"/>
  <c r="E22" i="5" l="1"/>
  <c r="O22" i="5"/>
  <c r="Q18" i="14"/>
  <c r="M18" i="14"/>
  <c r="I18" i="14"/>
  <c r="E18" i="14"/>
  <c r="U22" i="1"/>
  <c r="E22" i="1"/>
  <c r="W11" i="21"/>
  <c r="U11" i="21"/>
  <c r="S11" i="21"/>
  <c r="M11" i="21"/>
  <c r="J11" i="21"/>
  <c r="G11" i="21"/>
  <c r="E11" i="21"/>
  <c r="Q11" i="20"/>
  <c r="G11" i="20"/>
  <c r="Q12" i="20" l="1"/>
  <c r="O12" i="20"/>
  <c r="M12" i="20"/>
  <c r="G12" i="20"/>
  <c r="E12" i="20"/>
  <c r="C12" i="20"/>
  <c r="S11" i="20"/>
  <c r="U11" i="20" s="1"/>
  <c r="I11" i="20"/>
  <c r="K11" i="20" s="1"/>
  <c r="I12" i="20" l="1"/>
  <c r="S12" i="20"/>
  <c r="E8" i="11" s="1"/>
  <c r="K12" i="20"/>
  <c r="U12" i="20"/>
  <c r="G8" i="11" l="1"/>
  <c r="I8" i="11"/>
  <c r="L9" i="18"/>
  <c r="K9" i="2" l="1"/>
  <c r="K12" i="2" s="1"/>
  <c r="L9" i="2"/>
  <c r="I9" i="15" l="1"/>
  <c r="A1" i="15"/>
  <c r="A3" i="15"/>
  <c r="O8" i="15"/>
  <c r="G8" i="15"/>
  <c r="R9" i="18"/>
  <c r="P9" i="18"/>
  <c r="J9" i="18"/>
  <c r="O18" i="14" l="1"/>
  <c r="G18" i="14"/>
  <c r="K22" i="1"/>
  <c r="G22" i="1"/>
  <c r="E9" i="15" l="1"/>
  <c r="M11" i="5"/>
  <c r="C12" i="5"/>
  <c r="C13" i="5"/>
  <c r="C21" i="5"/>
  <c r="C11" i="5"/>
  <c r="U50" i="15"/>
  <c r="X50" i="15" s="1"/>
  <c r="U51" i="15"/>
  <c r="X51" i="15" s="1"/>
  <c r="M13" i="5"/>
  <c r="M21" i="5"/>
  <c r="N9" i="18" l="1"/>
  <c r="C22" i="5"/>
  <c r="M12" i="5"/>
  <c r="G9" i="13" l="1"/>
  <c r="G12" i="13" s="1"/>
  <c r="O22" i="1" l="1"/>
  <c r="T18" i="14"/>
  <c r="M9" i="13"/>
  <c r="I9" i="7" l="1"/>
  <c r="I12" i="7" s="1"/>
  <c r="M12" i="13"/>
  <c r="T9" i="18"/>
  <c r="U18" i="14"/>
  <c r="T48" i="15"/>
  <c r="W48" i="15" s="1"/>
  <c r="U48" i="15"/>
  <c r="X48" i="15" s="1"/>
  <c r="V48" i="15"/>
  <c r="Y48" i="15" s="1"/>
  <c r="T49" i="15"/>
  <c r="W49" i="15" s="1"/>
  <c r="U49" i="15"/>
  <c r="X49" i="15" s="1"/>
  <c r="V49" i="15"/>
  <c r="Y49" i="15" s="1"/>
  <c r="Q12" i="5"/>
  <c r="Q13" i="5"/>
  <c r="Q21" i="5"/>
  <c r="Q11" i="5"/>
  <c r="Q22" i="5" l="1"/>
  <c r="M22" i="5"/>
  <c r="S12" i="5"/>
  <c r="U12" i="5" s="1"/>
  <c r="S21" i="5"/>
  <c r="U21" i="5" s="1"/>
  <c r="S13" i="5"/>
  <c r="U13" i="5" s="1"/>
  <c r="S11" i="5"/>
  <c r="S22" i="5" l="1"/>
  <c r="I12" i="5"/>
  <c r="K12" i="5" s="1"/>
  <c r="I21" i="5"/>
  <c r="K21" i="5" s="1"/>
  <c r="I13" i="5"/>
  <c r="K13" i="5" s="1"/>
  <c r="U11" i="5"/>
  <c r="U22" i="5" s="1"/>
  <c r="I11" i="5"/>
  <c r="W22" i="1"/>
  <c r="K11" i="5" l="1"/>
  <c r="U8" i="14"/>
  <c r="U9" i="14"/>
  <c r="U17" i="14"/>
  <c r="U7" i="14"/>
  <c r="T8" i="14"/>
  <c r="T9" i="14"/>
  <c r="T17" i="14"/>
  <c r="T7" i="14"/>
  <c r="O9" i="15"/>
  <c r="G9" i="15"/>
  <c r="Y12" i="1"/>
  <c r="Y13" i="1"/>
  <c r="Y22" i="1" l="1"/>
  <c r="E10" i="11"/>
  <c r="G10" i="11" s="1"/>
  <c r="Z8" i="14"/>
  <c r="Z9" i="14"/>
  <c r="Z17" i="14"/>
  <c r="Z7" i="14"/>
  <c r="V46" i="15"/>
  <c r="Y46" i="15" s="1"/>
  <c r="V47" i="15"/>
  <c r="Y47" i="15" s="1"/>
  <c r="U46" i="15"/>
  <c r="X46" i="15" s="1"/>
  <c r="U47" i="15"/>
  <c r="X47" i="15" s="1"/>
  <c r="V14" i="15"/>
  <c r="V15" i="15"/>
  <c r="V16" i="15"/>
  <c r="V17" i="15"/>
  <c r="V18" i="15"/>
  <c r="V19" i="15"/>
  <c r="V20" i="15"/>
  <c r="V21" i="15"/>
  <c r="V22" i="15"/>
  <c r="V23" i="15"/>
  <c r="V24" i="15"/>
  <c r="V25" i="15"/>
  <c r="V26" i="15"/>
  <c r="V27" i="15"/>
  <c r="V28" i="15"/>
  <c r="V29" i="15"/>
  <c r="V31" i="15"/>
  <c r="V32" i="15"/>
  <c r="V33" i="15"/>
  <c r="V34" i="15"/>
  <c r="V35" i="15"/>
  <c r="V36" i="15"/>
  <c r="V37" i="15"/>
  <c r="V38" i="15"/>
  <c r="V39" i="15"/>
  <c r="V40" i="15"/>
  <c r="V41" i="15"/>
  <c r="V42" i="15"/>
  <c r="V43" i="15"/>
  <c r="V44" i="15"/>
  <c r="V45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X33" i="15" s="1"/>
  <c r="U34" i="15"/>
  <c r="U35" i="15"/>
  <c r="U36" i="15"/>
  <c r="U37" i="15"/>
  <c r="U38" i="15"/>
  <c r="U39" i="15"/>
  <c r="U40" i="15"/>
  <c r="U41" i="15"/>
  <c r="U42" i="15"/>
  <c r="U43" i="15"/>
  <c r="U44" i="15"/>
  <c r="U45" i="15"/>
  <c r="T46" i="15"/>
  <c r="W46" i="15" s="1"/>
  <c r="T47" i="15"/>
  <c r="W47" i="15" s="1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31" i="15"/>
  <c r="T32" i="15"/>
  <c r="T33" i="15"/>
  <c r="T34" i="15"/>
  <c r="T35" i="15"/>
  <c r="T36" i="15"/>
  <c r="T37" i="15"/>
  <c r="T38" i="15"/>
  <c r="T39" i="15"/>
  <c r="T40" i="15"/>
  <c r="T41" i="15"/>
  <c r="T42" i="15"/>
  <c r="T43" i="15"/>
  <c r="T44" i="15"/>
  <c r="T45" i="15"/>
  <c r="I10" i="11" l="1"/>
  <c r="AJ8" i="14" l="1"/>
  <c r="AJ9" i="14"/>
  <c r="AJ17" i="14"/>
  <c r="AF8" i="14"/>
  <c r="AF9" i="14"/>
  <c r="AF17" i="14"/>
  <c r="V30" i="15"/>
  <c r="E7" i="11" l="1"/>
  <c r="AF7" i="14"/>
  <c r="AJ7" i="14"/>
  <c r="G7" i="11" l="1"/>
  <c r="I7" i="11"/>
  <c r="Y43" i="15"/>
  <c r="Y44" i="15"/>
  <c r="Y45" i="15"/>
  <c r="X43" i="15"/>
  <c r="X44" i="15"/>
  <c r="X45" i="15"/>
  <c r="W45" i="15"/>
  <c r="W43" i="15"/>
  <c r="W44" i="15"/>
  <c r="C7" i="7"/>
  <c r="E9" i="11" l="1"/>
  <c r="AK9" i="14"/>
  <c r="G9" i="11" l="1"/>
  <c r="E11" i="11"/>
  <c r="I9" i="11"/>
  <c r="I11" i="11" s="1"/>
  <c r="AG9" i="14"/>
  <c r="Y32" i="15" l="1"/>
  <c r="Y33" i="15"/>
  <c r="Y34" i="15"/>
  <c r="Y35" i="15"/>
  <c r="Y36" i="15"/>
  <c r="Y37" i="15"/>
  <c r="Y38" i="15"/>
  <c r="Y39" i="15"/>
  <c r="Y40" i="15"/>
  <c r="Y41" i="15"/>
  <c r="Y42" i="15"/>
  <c r="X32" i="15"/>
  <c r="X34" i="15"/>
  <c r="X35" i="15"/>
  <c r="X36" i="15"/>
  <c r="X37" i="15"/>
  <c r="X38" i="15"/>
  <c r="X39" i="15"/>
  <c r="X40" i="15"/>
  <c r="X41" i="15"/>
  <c r="X42" i="15"/>
  <c r="W32" i="15"/>
  <c r="W33" i="15"/>
  <c r="W34" i="15"/>
  <c r="W35" i="15"/>
  <c r="W36" i="15"/>
  <c r="W37" i="15"/>
  <c r="W38" i="15"/>
  <c r="W39" i="15"/>
  <c r="W40" i="15"/>
  <c r="W41" i="15"/>
  <c r="W42" i="15"/>
  <c r="Y24" i="15" l="1"/>
  <c r="Y31" i="15"/>
  <c r="Y18" i="15"/>
  <c r="Y26" i="15"/>
  <c r="Y25" i="15"/>
  <c r="Y19" i="15"/>
  <c r="Y23" i="15"/>
  <c r="Y22" i="15"/>
  <c r="Y20" i="15"/>
  <c r="Y21" i="15"/>
  <c r="Y27" i="15"/>
  <c r="Y28" i="15"/>
  <c r="Y29" i="15"/>
  <c r="Y30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C7" i="5"/>
  <c r="M6" i="17" l="1"/>
  <c r="AA8" i="14" l="1"/>
  <c r="AC8" i="14" s="1"/>
  <c r="AA9" i="14"/>
  <c r="AC9" i="14" s="1"/>
  <c r="AA17" i="14"/>
  <c r="AC17" i="14" s="1"/>
  <c r="AA7" i="14"/>
  <c r="AC7" i="14" s="1"/>
  <c r="AB8" i="14"/>
  <c r="AB9" i="14"/>
  <c r="AB17" i="14"/>
  <c r="AB7" i="14"/>
  <c r="X14" i="15"/>
  <c r="X15" i="15"/>
  <c r="X16" i="15"/>
  <c r="X17" i="15"/>
  <c r="W14" i="15"/>
  <c r="W15" i="15"/>
  <c r="W16" i="15"/>
  <c r="W17" i="15"/>
  <c r="L10" i="19" l="1"/>
  <c r="K10" i="19"/>
  <c r="I10" i="19"/>
  <c r="E10" i="19"/>
  <c r="C10" i="19"/>
  <c r="M9" i="19"/>
  <c r="M10" i="19" s="1"/>
  <c r="G9" i="19"/>
  <c r="G10" i="19" s="1"/>
  <c r="I7" i="19"/>
  <c r="C7" i="19"/>
  <c r="A3" i="19"/>
  <c r="A1" i="19"/>
  <c r="AG7" i="14"/>
  <c r="Y14" i="15" l="1"/>
  <c r="XED14" i="15" s="1"/>
  <c r="XEZ14" i="15" s="1"/>
  <c r="Y17" i="15"/>
  <c r="Y15" i="15"/>
  <c r="Y16" i="15"/>
  <c r="AK7" i="14"/>
  <c r="M7" i="5"/>
  <c r="E5" i="11"/>
  <c r="Y6" i="17"/>
  <c r="I6" i="2"/>
  <c r="C6" i="2"/>
  <c r="A1" i="8"/>
  <c r="A1" i="7"/>
  <c r="A1" i="6"/>
  <c r="A1" i="5"/>
  <c r="A1" i="14"/>
  <c r="A1" i="13"/>
  <c r="B3" i="18"/>
  <c r="B1" i="18"/>
  <c r="A1" i="11"/>
  <c r="A1" i="2"/>
  <c r="A1" i="17"/>
  <c r="A3" i="17"/>
  <c r="A3" i="5" l="1"/>
  <c r="A3" i="14"/>
  <c r="AK8" i="14" l="1"/>
  <c r="AK17" i="14" l="1"/>
  <c r="C6" i="8" l="1"/>
  <c r="C6" i="6"/>
  <c r="C5" i="14"/>
  <c r="C6" i="15"/>
  <c r="C7" i="13"/>
  <c r="E6" i="8"/>
  <c r="G7" i="7"/>
  <c r="K6" i="6"/>
  <c r="K5" i="14"/>
  <c r="K6" i="15"/>
  <c r="I7" i="13"/>
  <c r="AG8" i="14" l="1"/>
  <c r="AG17" i="14"/>
  <c r="A3" i="8" l="1"/>
  <c r="A3" i="7" l="1"/>
  <c r="A3" i="6"/>
  <c r="A3" i="2"/>
  <c r="A3" i="13"/>
  <c r="C11" i="6" l="1"/>
  <c r="I10" i="6"/>
  <c r="Q10" i="6"/>
  <c r="Q11" i="6" l="1"/>
  <c r="O11" i="6"/>
  <c r="M11" i="6" l="1"/>
  <c r="AG9" i="17" l="1"/>
  <c r="G11" i="11" l="1"/>
  <c r="AE10" i="17"/>
  <c r="AC10" i="17"/>
  <c r="W10" i="17"/>
  <c r="T10" i="17"/>
  <c r="O10" i="17"/>
  <c r="Q10" i="17"/>
  <c r="E11" i="6" l="1"/>
  <c r="G11" i="6"/>
  <c r="AG10" i="17" l="1"/>
  <c r="I11" i="6" l="1"/>
  <c r="D11" i="6" l="1"/>
  <c r="F11" i="6"/>
  <c r="H11" i="6"/>
  <c r="J11" i="6"/>
  <c r="A3" i="11" l="1"/>
  <c r="K22" i="5" l="1"/>
  <c r="I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<sst xmlns="http://schemas.openxmlformats.org/spreadsheetml/2006/main" count="314" uniqueCount="137">
  <si>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</si>
  <si>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</si>
  <si>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</si>
  <si>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</si>
  <si>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</si>
  <si>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</si>
  <si>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</si>
  <si>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</si>
  <si>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</si>
  <si>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</si>
  <si>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</si>
  <si>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</si>
  <si>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</si>
  <si>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</si>
  <si>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</si>
  <si>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</si>
  <si>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</si>
  <si>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</si>
  <si>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</si>
  <si>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</si>
  <si>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</si>
  <si>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</si>
  <si>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</si>
  <si>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</si>
  <si>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</si>
  <si>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</si>
  <si>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</si>
  <si>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</si>
  <si>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</si>
  <si>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سایر درآمدها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</si>
  <si>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</si>
  <si>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</si>
  <si>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</si>
  <si>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</si>
  <si>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</si>
  <si>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</si>
  <si>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</si>
  <si>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</si>
  <si>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</si>
  <si>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</si>
  <si>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</si>
  <si>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</si>
  <si>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</si>
  <si>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</si>
  <si>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</si>
  <si>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</si>
  <si>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</si>
  <si>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</si>
  <si>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</si>
  <si>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</si>
  <si>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</si>
  <si>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</si>
  <si>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یادداشت د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</si>
  <si>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</si>
  <si>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</si>
  <si>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</si>
  <si>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</si>
  <si>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</si>
  <si>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</si>
  <si>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</si>
  <si>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</si>
  <si>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</si>
  <si>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‫درآمد سود سهام</t>
  </si>
  <si>
    <t>‫اطلاعات مجمع</t>
  </si>
  <si>
    <t>‫نام سهام</t>
  </si>
  <si>
    <t>‫سود متعلق به هر سهم</t>
  </si>
  <si>
    <t>‫جمع درآمد سود سهام</t>
  </si>
  <si>
    <t>‫هزینه تنزیل</t>
  </si>
  <si>
    <t>‫خالص درآمد سود سهام</t>
  </si>
  <si>
    <t>درصد از کل داراییها</t>
  </si>
  <si>
    <t>درآمدها</t>
  </si>
  <si>
    <t>-</t>
  </si>
  <si>
    <t>ج- سود(زیان) حاصل از فروش سهام</t>
  </si>
  <si>
    <t>ب- درآمد ناشی از تغییر قیمت سهام</t>
  </si>
  <si>
    <t>مواد داروپخش (دتماد)</t>
  </si>
  <si>
    <t>دارو اکسیر (دلر)</t>
  </si>
  <si>
    <t>خالص ارزش
فروش</t>
  </si>
  <si>
    <t>سود و زیان ناشی
از تغییر قیمت</t>
  </si>
  <si>
    <t>ارزش دفتری برابر است با میانگین موزون خالص ارزش فروش هر سهم/ورقه در ابتدای دوره با خرید طی دوره ضربدر تعداد در پایان</t>
  </si>
  <si>
    <t>قیمت بازار
هر سهم</t>
  </si>
  <si>
    <t>درصد به 
کل دارایی‌ها</t>
  </si>
  <si>
    <t>‫تاریخ تشکیل
مجمع</t>
  </si>
  <si>
    <t>‫تعداد سهام متعلقه
در زمان مجمع</t>
  </si>
  <si>
    <t>سینادارو (دسینا)</t>
  </si>
  <si>
    <t>دارایی‌ها</t>
  </si>
  <si>
    <t>(-1)</t>
  </si>
  <si>
    <t>داروسازی تولید دارو (دتولید)</t>
  </si>
  <si>
    <t>درآمد حاصل از سرمایه­گذاری در سهام و حق تقدم سهام و صندوق‌های سرمایه‌گذاری</t>
  </si>
  <si>
    <t>د- سود سپرده بانکی</t>
  </si>
  <si>
    <t>د- سود اوراق بهادار با درآمد ثابت</t>
  </si>
  <si>
    <t>Row Labels</t>
  </si>
  <si>
    <t>Sum of تعداد</t>
  </si>
  <si>
    <t>Sum of مبلغ خالص</t>
  </si>
  <si>
    <t>نام حساب</t>
  </si>
  <si>
    <t xml:space="preserve">گردش بستانکار </t>
  </si>
  <si>
    <t>طی دوره</t>
  </si>
  <si>
    <t xml:space="preserve">سود و زیان ناشی از فروش
</t>
  </si>
  <si>
    <t>Sum of سود و زیان خالص</t>
  </si>
  <si>
    <t>پایان دوره</t>
  </si>
  <si>
    <t>درآمد/هزینه ناشی از تغییر ارزش سهام</t>
  </si>
  <si>
    <t>سود و زیان</t>
  </si>
  <si>
    <t>مشترک</t>
  </si>
  <si>
    <t>Sum of خالص ارزش فروش با آخرین قیمت</t>
  </si>
  <si>
    <t>تعدیل سود دریافتنی سهام ( در صندوق مانده بدهکار یا مثبت)</t>
  </si>
  <si>
    <t>2-2- درآمد حاصل از سرمایه گذاری در گواهی سپرده کالایی:</t>
  </si>
  <si>
    <t>‫درآمد حاصل از سرمایه گذاری درگواهی سپرده کالایی</t>
  </si>
  <si>
    <t>درآمد سود</t>
  </si>
  <si>
    <t>2-1-سرمایه‌گذاری در گواهی سپرده کالایی</t>
  </si>
  <si>
    <t>قیمت بازار هر سهم</t>
  </si>
  <si>
    <t xml:space="preserve">جمع </t>
  </si>
  <si>
    <t>درآمد ماه</t>
  </si>
  <si>
    <t>صندوق سرمایه گذاری قابل معامله بخشی کیان (فارما)</t>
  </si>
  <si>
    <t>بانک خاورمیانه</t>
  </si>
  <si>
    <t>صندوق سرمایه‌گذاری قابل معامله بخشی کیان (یوتیلیتی)</t>
  </si>
  <si>
    <t>فجر انرژی خلیج فارس (بفجر)</t>
  </si>
  <si>
    <t>مبین انرژی خلیج فارس (مبین)</t>
  </si>
  <si>
    <t>نیروگاهی جهرم (بجهرم)</t>
  </si>
  <si>
    <t>مدیریت نیروگاهی ایرانیان مپنا (ومپنا)</t>
  </si>
  <si>
    <t>پالایش نفت شیراز (شراز)</t>
  </si>
  <si>
    <t>تولید برق عسلویه مپنا (بمپنا)</t>
  </si>
  <si>
    <t>مولد نیروگاهی تجارت فارس (بمولد)</t>
  </si>
  <si>
    <t>تولید برق دماوند (دماوند)</t>
  </si>
  <si>
    <t>گروه سرمایه گذاری انرژی امید تابان هور (وهور)</t>
  </si>
  <si>
    <t>سر. نیروگاهی ایران سنا (وسنا)</t>
  </si>
  <si>
    <t>نیروگاه زاگرس کوثر (بزاگرس)</t>
  </si>
  <si>
    <t>1404/11/30</t>
  </si>
  <si>
    <t>بانک ملت</t>
  </si>
  <si>
    <t>تعدیل کارمزد کارگزاری</t>
  </si>
  <si>
    <t>منتهی به 1404/12/29</t>
  </si>
  <si>
    <t>برای ماه منتهی به 1404/12/29</t>
  </si>
  <si>
    <t>1404/12/29</t>
  </si>
  <si>
    <t>بانک گردشگری</t>
  </si>
  <si>
    <t>طی اسفند ماه</t>
  </si>
  <si>
    <t>از ابتدای سال مالی تا پایان اسفند ماه</t>
  </si>
  <si>
    <t>گردشگری کوتاه‌مدت</t>
  </si>
  <si>
    <t>خاورمیانه کوتاه‌مدت</t>
  </si>
  <si>
    <t>ملت کوتاه‌مدت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</si>
</sst>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_-;[Red]\(#,##0\)"/>
  </numFmts>
  <fonts count="54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sz val="14"/>
      <color theme="1"/>
      <name val="B Mitra"/>
      <charset val="178"/>
    </font>
    <font>
      <b/>
      <sz val="10"/>
      <color theme="1"/>
      <name val="B Mitra"/>
      <charset val="178"/>
    </font>
    <font>
      <sz val="11"/>
      <color theme="1"/>
      <name val="B Mitra"/>
      <charset val="178"/>
    </font>
    <font>
      <sz val="1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2"/>
      <color rgb="FFC00000"/>
      <name val="B Mitra"/>
      <charset val="178"/>
    </font>
    <font>
      <b/>
      <sz val="14"/>
      <color theme="1"/>
      <name val="B Mitra"/>
      <charset val="178"/>
    </font>
    <font>
      <b/>
      <sz val="12"/>
      <color rgb="FF000000"/>
      <name val="B Mitra"/>
      <charset val="178"/>
    </font>
    <font>
      <b/>
      <sz val="26"/>
      <color theme="1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2"/>
      <color rgb="FF0062AC"/>
      <name val="B Nazanin"/>
      <charset val="178"/>
    </font>
    <font>
      <u/>
      <sz val="11"/>
      <color theme="10"/>
      <name val="Calibri"/>
      <family val="2"/>
      <scheme val="minor"/>
    </font>
    <font>
      <sz val="16"/>
      <color rgb="FFFF0000"/>
      <name val="B Mitra"/>
      <charset val="178"/>
    </font>
    <font>
      <b/>
      <sz val="16"/>
      <color theme="1"/>
      <name val="B Nazanin"/>
      <charset val="178"/>
    </font>
    <font>
      <sz val="8"/>
      <name val="Calibri"/>
      <family val="2"/>
      <charset val="178"/>
      <scheme val="minor"/>
    </font>
    <font>
      <u/>
      <sz val="11"/>
      <color theme="1"/>
      <name val="B Mitra"/>
      <charset val="178"/>
    </font>
    <font>
      <b/>
      <sz val="20"/>
      <color theme="1" tint="0.14999847407452621"/>
      <name val="B Mitra"/>
      <charset val="178"/>
    </font>
    <font>
      <sz val="20"/>
      <color theme="1" tint="0.14999847407452621"/>
      <name val="B Mitra"/>
      <charset val="178"/>
    </font>
    <font>
      <b/>
      <sz val="16"/>
      <color theme="1" tint="0.14999847407452621"/>
      <name val="B Mitra"/>
      <charset val="178"/>
    </font>
    <font>
      <sz val="18"/>
      <color theme="1" tint="0.14999847407452621"/>
      <name val="B Mitra"/>
      <charset val="178"/>
    </font>
    <font>
      <b/>
      <sz val="10"/>
      <color theme="1" tint="0.14999847407452621"/>
      <name val="B Mitra"/>
      <charset val="178"/>
    </font>
    <font>
      <b/>
      <sz val="12"/>
      <color theme="1" tint="0.14999847407452621"/>
      <name val="B Mitra"/>
      <charset val="178"/>
    </font>
    <font>
      <sz val="12"/>
      <color theme="1" tint="0.14999847407452621"/>
      <name val="B Mitra"/>
      <charset val="178"/>
    </font>
    <font>
      <sz val="10"/>
      <color theme="1" tint="0.14999847407452621"/>
      <name val="B Mitra"/>
      <charset val="178"/>
    </font>
    <font>
      <sz val="11"/>
      <color theme="1" tint="0.14999847407452621"/>
      <name val="B Mitra"/>
      <charset val="178"/>
    </font>
    <font>
      <b/>
      <sz val="14"/>
      <color theme="1" tint="0.14999847407452621"/>
      <name val="B Mitra"/>
      <charset val="178"/>
    </font>
    <font>
      <sz val="14"/>
      <color theme="1" tint="0.14999847407452621"/>
      <name val="B Mitra"/>
      <charset val="178"/>
    </font>
    <font>
      <sz val="16"/>
      <color theme="1" tint="0.14999847407452621"/>
      <name val="B Mitra"/>
      <charset val="178"/>
    </font>
    <font>
      <sz val="9"/>
      <color theme="1" tint="0.14999847407452621"/>
      <name val="WYekan"/>
      <charset val="178"/>
    </font>
    <font>
      <sz val="12"/>
      <color theme="1" tint="0.14999847407452621"/>
      <name val="B Nazanin"/>
      <charset val="178"/>
    </font>
    <font>
      <sz val="20"/>
      <color rgb="FFFF0000"/>
      <name val="B Mitra"/>
      <charset val="178"/>
    </font>
    <font>
      <sz val="20"/>
      <name val="B Mitra"/>
      <charset val="178"/>
    </font>
    <font>
      <sz val="12"/>
      <color theme="1" tint="0.14999847407452621"/>
      <name val="B Mitra"/>
      <charset val="178"/>
    </font>
    <font>
      <b/>
      <sz val="18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sz val="20"/>
      <name val="B Nazanin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sz val="22"/>
      <color theme="1"/>
      <name val="B Mitra"/>
      <charset val="178"/>
    </font>
    <font>
      <sz val="22"/>
      <name val="B Mitra"/>
      <charset val="178"/>
    </font>
    <font>
      <b/>
      <sz val="20"/>
      <color rgb="FF0062AC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60">
    <xf numFmtId="0" fontId="0" fillId="0" borderId="0" xfId="0"/>
    <xf numFmtId="0" fontId="7" fillId="0" borderId="0" xfId="0" applyFont="1"/>
    <xf numFmtId="0" fontId="13" fillId="0" borderId="0" xfId="0" applyFont="1"/>
    <xf numFmtId="164" fontId="6" fillId="0" borderId="0" xfId="1" applyNumberFormat="1" applyFont="1" applyFill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1" applyNumberFormat="1" applyFont="1" applyFill="1"/>
    <xf numFmtId="0" fontId="9" fillId="0" borderId="0" xfId="0" applyFont="1"/>
    <xf numFmtId="164" fontId="9" fillId="0" borderId="0" xfId="0" applyNumberFormat="1" applyFont="1"/>
    <xf numFmtId="164" fontId="22" fillId="0" borderId="0" xfId="1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25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right" vertical="center" readingOrder="2"/>
    </xf>
    <xf numFmtId="164" fontId="23" fillId="0" borderId="0" xfId="0" applyNumberFormat="1" applyFont="1" applyAlignment="1">
      <alignment vertical="center" wrapText="1"/>
    </xf>
    <xf numFmtId="3" fontId="9" fillId="0" borderId="0" xfId="0" applyNumberFormat="1" applyFont="1"/>
    <xf numFmtId="0" fontId="19" fillId="0" borderId="0" xfId="0" applyFont="1"/>
    <xf numFmtId="0" fontId="27" fillId="0" borderId="0" xfId="0" applyFont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Alignment="1">
      <alignment vertical="center"/>
    </xf>
    <xf numFmtId="10" fontId="27" fillId="0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Border="1" applyAlignment="1">
      <alignment horizontal="center" vertical="center"/>
    </xf>
    <xf numFmtId="164" fontId="27" fillId="0" borderId="0" xfId="5" applyNumberFormat="1" applyFont="1" applyFill="1" applyAlignment="1">
      <alignment horizontal="center" vertical="center"/>
    </xf>
    <xf numFmtId="164" fontId="27" fillId="0" borderId="0" xfId="5" applyNumberFormat="1" applyFont="1" applyFill="1" applyAlignment="1">
      <alignment horizontal="left" vertical="center"/>
    </xf>
    <xf numFmtId="37" fontId="27" fillId="0" borderId="0" xfId="0" applyNumberFormat="1" applyFont="1" applyAlignment="1">
      <alignment horizontal="center" vertical="center"/>
    </xf>
    <xf numFmtId="3" fontId="27" fillId="0" borderId="0" xfId="1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 readingOrder="2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readingOrder="2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7" fontId="29" fillId="0" borderId="0" xfId="0" quotePrefix="1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horizontal="center"/>
    </xf>
    <xf numFmtId="164" fontId="27" fillId="0" borderId="2" xfId="0" applyNumberFormat="1" applyFont="1" applyBorder="1" applyAlignment="1">
      <alignment horizontal="center" vertical="center" readingOrder="2"/>
    </xf>
    <xf numFmtId="10" fontId="27" fillId="0" borderId="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64" fontId="27" fillId="0" borderId="0" xfId="1" applyNumberFormat="1" applyFont="1" applyFill="1" applyAlignment="1">
      <alignment vertical="center" wrapText="1"/>
    </xf>
    <xf numFmtId="0" fontId="31" fillId="0" borderId="0" xfId="0" applyFont="1" applyAlignment="1">
      <alignment horizontal="right" vertical="center" readingOrder="2"/>
    </xf>
    <xf numFmtId="0" fontId="32" fillId="0" borderId="0" xfId="0" applyFont="1"/>
    <xf numFmtId="164" fontId="32" fillId="0" borderId="1" xfId="1" applyNumberFormat="1" applyFont="1" applyFill="1" applyBorder="1"/>
    <xf numFmtId="0" fontId="31" fillId="0" borderId="0" xfId="0" applyFont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164" fontId="31" fillId="0" borderId="1" xfId="1" applyNumberFormat="1" applyFont="1" applyFill="1" applyBorder="1" applyAlignment="1">
      <alignment horizontal="center" vertical="center" wrapText="1" readingOrder="2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37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/>
    </xf>
    <xf numFmtId="164" fontId="32" fillId="0" borderId="0" xfId="1" applyNumberFormat="1" applyFont="1" applyFill="1"/>
    <xf numFmtId="10" fontId="32" fillId="0" borderId="0" xfId="2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64" fontId="32" fillId="0" borderId="0" xfId="1" applyNumberFormat="1" applyFont="1" applyFill="1" applyAlignment="1">
      <alignment vertical="center"/>
    </xf>
    <xf numFmtId="164" fontId="33" fillId="0" borderId="0" xfId="1" applyNumberFormat="1" applyFont="1" applyFill="1"/>
    <xf numFmtId="0" fontId="31" fillId="0" borderId="0" xfId="0" applyFont="1" applyAlignment="1">
      <alignment vertical="center" readingOrder="2"/>
    </xf>
    <xf numFmtId="0" fontId="32" fillId="0" borderId="1" xfId="0" applyFont="1" applyBorder="1" applyAlignment="1">
      <alignment horizontal="center"/>
    </xf>
    <xf numFmtId="0" fontId="31" fillId="0" borderId="0" xfId="0" applyFont="1" applyAlignment="1">
      <alignment horizontal="center" vertical="center" readingOrder="2"/>
    </xf>
    <xf numFmtId="0" fontId="32" fillId="0" borderId="0" xfId="0" applyFont="1" applyAlignment="1">
      <alignment horizontal="right" vertical="center"/>
    </xf>
    <xf numFmtId="164" fontId="31" fillId="0" borderId="10" xfId="1" applyNumberFormat="1" applyFont="1" applyFill="1" applyBorder="1" applyAlignment="1">
      <alignment vertical="center" readingOrder="2"/>
    </xf>
    <xf numFmtId="10" fontId="31" fillId="0" borderId="3" xfId="2" applyNumberFormat="1" applyFont="1" applyFill="1" applyBorder="1" applyAlignment="1">
      <alignment horizontal="center" vertical="center" readingOrder="2"/>
    </xf>
    <xf numFmtId="0" fontId="34" fillId="0" borderId="0" xfId="0" applyFont="1" applyAlignment="1">
      <alignment horizontal="right" vertical="center"/>
    </xf>
    <xf numFmtId="0" fontId="34" fillId="0" borderId="0" xfId="0" applyFont="1"/>
    <xf numFmtId="164" fontId="34" fillId="0" borderId="0" xfId="1" applyNumberFormat="1" applyFont="1" applyFill="1"/>
    <xf numFmtId="164" fontId="32" fillId="0" borderId="0" xfId="1" applyNumberFormat="1" applyFont="1" applyFill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horizontal="center" vertical="center" wrapText="1" shrinkToFit="1"/>
    </xf>
    <xf numFmtId="164" fontId="32" fillId="0" borderId="0" xfId="1" applyNumberFormat="1" applyFont="1" applyFill="1" applyBorder="1" applyAlignment="1">
      <alignment vertical="center"/>
    </xf>
    <xf numFmtId="164" fontId="37" fillId="0" borderId="0" xfId="1" applyNumberFormat="1" applyFont="1" applyFill="1" applyAlignment="1">
      <alignment horizontal="center"/>
    </xf>
    <xf numFmtId="164" fontId="37" fillId="0" borderId="0" xfId="1" applyNumberFormat="1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64" fontId="37" fillId="0" borderId="4" xfId="1" applyNumberFormat="1" applyFont="1" applyFill="1" applyBorder="1" applyAlignment="1">
      <alignment horizontal="center" vertical="center" wrapText="1"/>
    </xf>
    <xf numFmtId="164" fontId="37" fillId="0" borderId="0" xfId="1" applyNumberFormat="1" applyFont="1" applyFill="1" applyAlignment="1">
      <alignment horizontal="center" vertical="center" wrapText="1"/>
    </xf>
    <xf numFmtId="164" fontId="36" fillId="0" borderId="0" xfId="1" applyNumberFormat="1" applyFont="1" applyFill="1" applyAlignment="1">
      <alignment vertical="center"/>
    </xf>
    <xf numFmtId="0" fontId="36" fillId="0" borderId="0" xfId="0" applyFont="1"/>
    <xf numFmtId="164" fontId="36" fillId="0" borderId="8" xfId="1" applyNumberFormat="1" applyFont="1" applyFill="1" applyBorder="1" applyAlignment="1">
      <alignment vertical="center"/>
    </xf>
    <xf numFmtId="0" fontId="36" fillId="0" borderId="0" xfId="0" applyFont="1" applyAlignment="1">
      <alignment horizontal="right" vertical="center"/>
    </xf>
    <xf numFmtId="164" fontId="37" fillId="0" borderId="8" xfId="1" applyNumberFormat="1" applyFont="1" applyFill="1" applyBorder="1" applyAlignment="1">
      <alignment horizontal="right" vertical="center" wrapText="1" readingOrder="2"/>
    </xf>
    <xf numFmtId="165" fontId="35" fillId="0" borderId="0" xfId="1" applyNumberFormat="1" applyFont="1" applyFill="1" applyAlignment="1">
      <alignment vertical="center" readingOrder="2"/>
    </xf>
    <xf numFmtId="165" fontId="36" fillId="0" borderId="0" xfId="1" applyNumberFormat="1" applyFont="1" applyFill="1"/>
    <xf numFmtId="164" fontId="36" fillId="0" borderId="0" xfId="1" applyNumberFormat="1" applyFont="1" applyFill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/>
    </xf>
    <xf numFmtId="165" fontId="36" fillId="0" borderId="1" xfId="1" applyNumberFormat="1" applyFont="1" applyFill="1" applyBorder="1" applyAlignment="1">
      <alignment horizontal="center" vertical="center"/>
    </xf>
    <xf numFmtId="165" fontId="36" fillId="0" borderId="0" xfId="1" applyNumberFormat="1" applyFont="1" applyFill="1" applyAlignment="1">
      <alignment horizontal="center" vertical="center"/>
    </xf>
    <xf numFmtId="164" fontId="36" fillId="0" borderId="0" xfId="1" applyNumberFormat="1" applyFont="1" applyFill="1" applyBorder="1" applyAlignment="1">
      <alignment vertical="center" wrapText="1"/>
    </xf>
    <xf numFmtId="165" fontId="34" fillId="0" borderId="0" xfId="1" applyNumberFormat="1" applyFont="1" applyFill="1"/>
    <xf numFmtId="164" fontId="35" fillId="0" borderId="0" xfId="1" applyNumberFormat="1" applyFont="1" applyFill="1" applyBorder="1" applyAlignment="1">
      <alignment horizontal="left" vertical="center"/>
    </xf>
    <xf numFmtId="164" fontId="36" fillId="0" borderId="0" xfId="1" applyNumberFormat="1" applyFont="1" applyFill="1"/>
    <xf numFmtId="0" fontId="31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vertical="center" wrapText="1" readingOrder="2"/>
    </xf>
    <xf numFmtId="37" fontId="32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right" vertical="center" wrapText="1" readingOrder="2"/>
    </xf>
    <xf numFmtId="0" fontId="36" fillId="0" borderId="0" xfId="0" applyFont="1" applyAlignment="1">
      <alignment vertical="center" wrapText="1"/>
    </xf>
    <xf numFmtId="164" fontId="31" fillId="0" borderId="8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 wrapText="1" readingOrder="2"/>
    </xf>
    <xf numFmtId="164" fontId="36" fillId="0" borderId="0" xfId="0" applyNumberFormat="1" applyFont="1"/>
    <xf numFmtId="3" fontId="36" fillId="0" borderId="0" xfId="0" applyNumberFormat="1" applyFont="1"/>
    <xf numFmtId="164" fontId="32" fillId="0" borderId="0" xfId="1" applyNumberFormat="1" applyFont="1" applyFill="1" applyAlignment="1">
      <alignment vertical="center" wrapText="1"/>
    </xf>
    <xf numFmtId="164" fontId="32" fillId="0" borderId="3" xfId="1" applyNumberFormat="1" applyFont="1" applyFill="1" applyBorder="1" applyAlignment="1">
      <alignment vertical="center" wrapText="1"/>
    </xf>
    <xf numFmtId="165" fontId="27" fillId="0" borderId="0" xfId="1" applyNumberFormat="1" applyFont="1" applyFill="1" applyAlignment="1">
      <alignment vertical="center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165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4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readingOrder="2"/>
    </xf>
    <xf numFmtId="164" fontId="26" fillId="0" borderId="8" xfId="1" applyNumberFormat="1" applyFont="1" applyFill="1" applyBorder="1" applyAlignment="1">
      <alignment horizontal="center" vertical="center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165" fontId="35" fillId="0" borderId="1" xfId="1" applyNumberFormat="1" applyFont="1" applyFill="1" applyBorder="1" applyAlignment="1">
      <alignment horizontal="center" vertical="center"/>
    </xf>
    <xf numFmtId="164" fontId="32" fillId="2" borderId="1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1" xfId="0" applyFont="1" applyFill="1" applyBorder="1" applyAlignment="1">
      <alignment horizontal="center"/>
    </xf>
    <xf numFmtId="164" fontId="19" fillId="0" borderId="0" xfId="0" applyNumberFormat="1" applyFont="1"/>
    <xf numFmtId="164" fontId="36" fillId="0" borderId="0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Alignment="1">
      <alignment horizontal="left" vertical="center"/>
    </xf>
    <xf numFmtId="164" fontId="36" fillId="0" borderId="8" xfId="1" applyNumberFormat="1" applyFont="1" applyFill="1" applyBorder="1" applyAlignment="1">
      <alignment horizontal="left" vertical="center" wrapText="1" shrinkToFit="1"/>
    </xf>
    <xf numFmtId="164" fontId="36" fillId="0" borderId="0" xfId="1" applyNumberFormat="1" applyFont="1" applyFill="1" applyBorder="1" applyAlignment="1">
      <alignment horizontal="left" vertical="center" wrapText="1"/>
    </xf>
    <xf numFmtId="164" fontId="34" fillId="0" borderId="0" xfId="0" applyNumberFormat="1" applyFont="1"/>
    <xf numFmtId="165" fontId="36" fillId="0" borderId="0" xfId="1" applyNumberFormat="1" applyFont="1" applyFill="1" applyBorder="1" applyAlignment="1">
      <alignment vertical="center"/>
    </xf>
    <xf numFmtId="164" fontId="36" fillId="0" borderId="0" xfId="1" applyNumberFormat="1" applyFont="1" applyFill="1" applyBorder="1" applyAlignment="1">
      <alignment vertical="center"/>
    </xf>
    <xf numFmtId="10" fontId="32" fillId="0" borderId="2" xfId="2" applyNumberFormat="1" applyFont="1" applyFill="1" applyBorder="1" applyAlignment="1">
      <alignment horizontal="center" vertical="center"/>
    </xf>
    <xf numFmtId="3" fontId="19" fillId="0" borderId="0" xfId="0" applyNumberFormat="1" applyFont="1"/>
    <xf numFmtId="0" fontId="28" fillId="0" borderId="0" xfId="0" applyFont="1" applyAlignment="1">
      <alignment horizontal="right" vertical="center" readingOrder="2"/>
    </xf>
    <xf numFmtId="0" fontId="37" fillId="0" borderId="1" xfId="0" applyFont="1" applyBorder="1" applyAlignment="1">
      <alignment horizontal="center"/>
    </xf>
    <xf numFmtId="164" fontId="9" fillId="0" borderId="0" xfId="1" applyNumberFormat="1" applyFont="1"/>
    <xf numFmtId="165" fontId="35" fillId="0" borderId="0" xfId="1" applyNumberFormat="1" applyFont="1" applyFill="1" applyBorder="1" applyAlignment="1">
      <alignment horizontal="center" vertical="center" wrapText="1" readingOrder="2"/>
    </xf>
    <xf numFmtId="165" fontId="36" fillId="0" borderId="0" xfId="1" applyNumberFormat="1" applyFont="1" applyFill="1" applyBorder="1" applyAlignment="1">
      <alignment horizontal="center" vertical="center"/>
    </xf>
    <xf numFmtId="164" fontId="32" fillId="0" borderId="8" xfId="1" applyNumberFormat="1" applyFont="1" applyFill="1" applyBorder="1" applyAlignment="1">
      <alignment vertical="center"/>
    </xf>
    <xf numFmtId="164" fontId="27" fillId="0" borderId="2" xfId="5" applyNumberFormat="1" applyFont="1" applyFill="1" applyBorder="1" applyAlignment="1">
      <alignment horizontal="center" vertical="center"/>
    </xf>
    <xf numFmtId="164" fontId="32" fillId="0" borderId="2" xfId="1" applyNumberFormat="1" applyFont="1" applyFill="1" applyBorder="1" applyAlignment="1">
      <alignment horizontal="center" vertical="center" readingOrder="2"/>
    </xf>
    <xf numFmtId="164" fontId="27" fillId="0" borderId="8" xfId="1" applyNumberFormat="1" applyFont="1" applyFill="1" applyBorder="1" applyAlignment="1">
      <alignment horizontal="center" vertical="center" readingOrder="2"/>
    </xf>
    <xf numFmtId="164" fontId="30" fillId="0" borderId="8" xfId="1" applyNumberFormat="1" applyFont="1" applyFill="1" applyBorder="1" applyAlignment="1">
      <alignment vertical="center"/>
    </xf>
    <xf numFmtId="165" fontId="34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164" fontId="9" fillId="0" borderId="0" xfId="1" applyNumberFormat="1" applyFont="1" applyFill="1"/>
    <xf numFmtId="43" fontId="9" fillId="0" borderId="0" xfId="1" applyFont="1" applyFill="1"/>
    <xf numFmtId="164" fontId="9" fillId="0" borderId="0" xfId="1" applyNumberFormat="1" applyFont="1" applyFill="1" applyAlignment="1">
      <alignment horizontal="right"/>
    </xf>
    <xf numFmtId="0" fontId="42" fillId="0" borderId="0" xfId="0" applyFont="1" applyAlignment="1">
      <alignment horizontal="right" vertical="center" readingOrder="2"/>
    </xf>
    <xf numFmtId="49" fontId="42" fillId="0" borderId="0" xfId="0" applyNumberFormat="1" applyFont="1" applyAlignment="1">
      <alignment horizontal="center" vertical="center" readingOrder="2"/>
    </xf>
    <xf numFmtId="0" fontId="42" fillId="0" borderId="0" xfId="0" applyFont="1" applyAlignment="1">
      <alignment vertical="center" readingOrder="2"/>
    </xf>
    <xf numFmtId="164" fontId="36" fillId="0" borderId="8" xfId="1" applyNumberFormat="1" applyFont="1" applyFill="1" applyBorder="1" applyAlignment="1">
      <alignment horizontal="center" wrapText="1" shrinkToFit="1"/>
    </xf>
    <xf numFmtId="164" fontId="36" fillId="0" borderId="8" xfId="1" applyNumberFormat="1" applyFont="1" applyFill="1" applyBorder="1" applyAlignment="1">
      <alignment horizontal="left" wrapText="1" shrinkToFit="1"/>
    </xf>
    <xf numFmtId="0" fontId="6" fillId="0" borderId="0" xfId="0" applyFont="1" applyAlignment="1">
      <alignment vertical="center"/>
    </xf>
    <xf numFmtId="43" fontId="32" fillId="0" borderId="0" xfId="1" applyFont="1" applyFill="1" applyBorder="1" applyAlignment="1">
      <alignment horizontal="center" vertical="center" readingOrder="2"/>
    </xf>
    <xf numFmtId="164" fontId="6" fillId="0" borderId="0" xfId="0" applyNumberFormat="1" applyFont="1" applyAlignment="1">
      <alignment vertical="center"/>
    </xf>
    <xf numFmtId="164" fontId="40" fillId="0" borderId="0" xfId="1" applyNumberFormat="1" applyFont="1" applyFill="1" applyAlignment="1">
      <alignment vertical="center"/>
    </xf>
    <xf numFmtId="164" fontId="31" fillId="0" borderId="14" xfId="1" applyNumberFormat="1" applyFont="1" applyFill="1" applyBorder="1" applyAlignment="1">
      <alignment horizontal="center" vertical="center" wrapText="1" readingOrder="2"/>
    </xf>
    <xf numFmtId="164" fontId="45" fillId="0" borderId="0" xfId="1" applyNumberFormat="1" applyFont="1" applyFill="1" applyAlignment="1">
      <alignment vertical="center"/>
    </xf>
    <xf numFmtId="165" fontId="45" fillId="0" borderId="0" xfId="1" applyNumberFormat="1" applyFont="1" applyFill="1" applyAlignment="1">
      <alignment vertical="center"/>
    </xf>
    <xf numFmtId="164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1" applyNumberFormat="1" applyFont="1" applyFill="1" applyBorder="1" applyAlignment="1">
      <alignment horizontal="center" vertical="center" wrapText="1" readingOrder="2"/>
    </xf>
    <xf numFmtId="37" fontId="48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center" vertical="center"/>
    </xf>
    <xf numFmtId="164" fontId="49" fillId="0" borderId="8" xfId="1" applyNumberFormat="1" applyFont="1" applyFill="1" applyBorder="1" applyAlignment="1">
      <alignment vertical="center"/>
    </xf>
    <xf numFmtId="164" fontId="49" fillId="0" borderId="0" xfId="1" applyNumberFormat="1" applyFont="1" applyFill="1" applyAlignment="1">
      <alignment vertical="center"/>
    </xf>
    <xf numFmtId="10" fontId="46" fillId="0" borderId="8" xfId="2" applyNumberFormat="1" applyFont="1" applyFill="1" applyBorder="1" applyAlignment="1">
      <alignment horizontal="center" vertical="center" wrapText="1" readingOrder="2"/>
    </xf>
    <xf numFmtId="164" fontId="10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5" fontId="49" fillId="0" borderId="0" xfId="1" applyNumberFormat="1" applyFont="1" applyFill="1" applyAlignment="1">
      <alignment vertical="center"/>
    </xf>
    <xf numFmtId="165" fontId="51" fillId="0" borderId="0" xfId="1" applyNumberFormat="1" applyFont="1" applyFill="1" applyAlignment="1">
      <alignment vertical="center"/>
    </xf>
    <xf numFmtId="164" fontId="1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43" fillId="0" borderId="0" xfId="1" applyNumberFormat="1" applyFont="1" applyFill="1" applyAlignment="1">
      <alignment vertical="center"/>
    </xf>
    <xf numFmtId="165" fontId="8" fillId="0" borderId="0" xfId="1" applyNumberFormat="1" applyFont="1" applyFill="1" applyAlignment="1">
      <alignment vertical="center"/>
    </xf>
    <xf numFmtId="164" fontId="36" fillId="0" borderId="0" xfId="1" applyNumberFormat="1" applyFont="1" applyFill="1" applyBorder="1" applyAlignment="1">
      <alignment horizontal="center" vertical="center"/>
    </xf>
    <xf numFmtId="164" fontId="51" fillId="0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164" fontId="5" fillId="0" borderId="0" xfId="1" applyNumberFormat="1" applyFont="1" applyFill="1" applyBorder="1" applyAlignment="1">
      <alignment vertical="center" wrapText="1" readingOrder="2"/>
    </xf>
    <xf numFmtId="0" fontId="6" fillId="0" borderId="0" xfId="0" applyFont="1" applyAlignment="1">
      <alignment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4" xfId="1" applyNumberFormat="1" applyFont="1" applyFill="1" applyBorder="1" applyAlignment="1">
      <alignment vertical="center"/>
    </xf>
    <xf numFmtId="10" fontId="41" fillId="0" borderId="4" xfId="2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vertical="center"/>
    </xf>
    <xf numFmtId="10" fontId="41" fillId="0" borderId="10" xfId="2" applyNumberFormat="1" applyFont="1" applyFill="1" applyBorder="1" applyAlignment="1">
      <alignment horizontal="center" vertical="center"/>
    </xf>
    <xf numFmtId="10" fontId="41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2" xfId="1" applyNumberFormat="1" applyFont="1" applyFill="1" applyBorder="1" applyAlignment="1">
      <alignment horizontal="right" vertical="center" readingOrder="2"/>
    </xf>
    <xf numFmtId="10" fontId="6" fillId="0" borderId="2" xfId="2" applyNumberFormat="1" applyFont="1" applyFill="1" applyBorder="1" applyAlignment="1">
      <alignment horizontal="center" vertical="center" readingOrder="2"/>
    </xf>
    <xf numFmtId="43" fontId="6" fillId="0" borderId="0" xfId="1" applyFont="1" applyFill="1" applyAlignment="1">
      <alignment horizontal="center" vertical="center"/>
    </xf>
    <xf numFmtId="43" fontId="6" fillId="0" borderId="0" xfId="2" applyNumberFormat="1" applyFont="1" applyFill="1" applyAlignment="1">
      <alignment horizontal="center" vertical="center"/>
    </xf>
    <xf numFmtId="164" fontId="32" fillId="0" borderId="1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4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4" fillId="0" borderId="0" xfId="0" applyFont="1" applyAlignment="1">
      <alignment horizontal="right" vertical="center" readingOrder="2"/>
    </xf>
    <xf numFmtId="0" fontId="45" fillId="0" borderId="0" xfId="0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0" xfId="0" applyFont="1" applyAlignment="1">
      <alignment horizontal="right" vertical="center"/>
    </xf>
    <xf numFmtId="0" fontId="45" fillId="0" borderId="1" xfId="0" applyFont="1" applyBorder="1" applyAlignment="1">
      <alignment vertical="center"/>
    </xf>
    <xf numFmtId="0" fontId="46" fillId="0" borderId="0" xfId="0" applyFont="1" applyAlignment="1">
      <alignment vertical="center" wrapText="1" readingOrder="2"/>
    </xf>
    <xf numFmtId="0" fontId="46" fillId="0" borderId="0" xfId="0" applyFont="1" applyAlignment="1">
      <alignment horizontal="center" vertical="center" wrapText="1" readingOrder="2"/>
    </xf>
    <xf numFmtId="0" fontId="45" fillId="0" borderId="0" xfId="0" applyFont="1" applyAlignment="1">
      <alignment horizontal="center" vertical="center"/>
    </xf>
    <xf numFmtId="165" fontId="47" fillId="0" borderId="1" xfId="1" applyNumberFormat="1" applyFont="1" applyFill="1" applyBorder="1" applyAlignment="1">
      <alignment horizontal="center" vertical="center" wrapText="1" readingOrder="2"/>
    </xf>
    <xf numFmtId="165" fontId="46" fillId="0" borderId="4" xfId="0" applyNumberFormat="1" applyFont="1" applyBorder="1" applyAlignment="1">
      <alignment horizontal="center" vertical="center" wrapText="1" readingOrder="2"/>
    </xf>
    <xf numFmtId="0" fontId="46" fillId="0" borderId="4" xfId="0" applyFont="1" applyBorder="1" applyAlignment="1">
      <alignment horizontal="center" vertical="center" wrapText="1" readingOrder="2"/>
    </xf>
    <xf numFmtId="10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vertical="center"/>
    </xf>
    <xf numFmtId="37" fontId="5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51" fillId="0" borderId="0" xfId="0" applyFont="1" applyAlignment="1">
      <alignment vertical="center"/>
    </xf>
    <xf numFmtId="165" fontId="51" fillId="0" borderId="0" xfId="0" applyNumberFormat="1" applyFont="1" applyAlignment="1">
      <alignment vertical="center"/>
    </xf>
    <xf numFmtId="37" fontId="52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165" fontId="49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38" fontId="9" fillId="0" borderId="0" xfId="0" applyNumberFormat="1" applyFont="1"/>
    <xf numFmtId="49" fontId="32" fillId="0" borderId="0" xfId="0" applyNumberFormat="1" applyFont="1" applyAlignment="1">
      <alignment horizontal="center" vertical="center" readingOrder="2"/>
    </xf>
    <xf numFmtId="9" fontId="31" fillId="0" borderId="3" xfId="2" applyFont="1" applyFill="1" applyBorder="1" applyAlignment="1">
      <alignment horizontal="center" vertical="center" readingOrder="2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vertical="center" readingOrder="2"/>
    </xf>
    <xf numFmtId="3" fontId="34" fillId="0" borderId="0" xfId="0" applyNumberFormat="1" applyFont="1"/>
    <xf numFmtId="37" fontId="31" fillId="0" borderId="11" xfId="0" applyNumberFormat="1" applyFont="1" applyBorder="1" applyAlignment="1">
      <alignment horizontal="center" vertical="center"/>
    </xf>
    <xf numFmtId="37" fontId="31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37" fontId="31" fillId="0" borderId="0" xfId="0" applyNumberFormat="1" applyFont="1" applyAlignment="1">
      <alignment horizontal="center" vertical="center" wrapText="1"/>
    </xf>
    <xf numFmtId="37" fontId="32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3" fontId="37" fillId="0" borderId="0" xfId="0" applyNumberFormat="1" applyFont="1"/>
    <xf numFmtId="164" fontId="37" fillId="0" borderId="0" xfId="0" applyNumberFormat="1" applyFont="1"/>
    <xf numFmtId="0" fontId="35" fillId="0" borderId="0" xfId="0" applyFont="1" applyAlignment="1">
      <alignment vertical="center" readingOrder="2"/>
    </xf>
    <xf numFmtId="0" fontId="36" fillId="0" borderId="1" xfId="0" applyFont="1" applyBorder="1" applyAlignment="1">
      <alignment horizontal="center" vertical="center"/>
    </xf>
    <xf numFmtId="164" fontId="36" fillId="0" borderId="1" xfId="1" applyNumberFormat="1" applyFont="1" applyFill="1" applyBorder="1" applyAlignment="1">
      <alignment horizontal="center" vertical="center" wrapText="1"/>
    </xf>
    <xf numFmtId="165" fontId="36" fillId="0" borderId="1" xfId="1" applyNumberFormat="1" applyFont="1" applyFill="1" applyBorder="1" applyAlignment="1">
      <alignment horizontal="center" vertical="center" wrapText="1"/>
    </xf>
    <xf numFmtId="0" fontId="36" fillId="0" borderId="0" xfId="0" quotePrefix="1" applyFont="1" applyAlignment="1">
      <alignment horizontal="right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3" fontId="38" fillId="0" borderId="0" xfId="0" applyNumberFormat="1" applyFont="1"/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2" fontId="36" fillId="0" borderId="9" xfId="0" applyNumberFormat="1" applyFont="1" applyBorder="1" applyAlignment="1">
      <alignment vertical="center"/>
    </xf>
    <xf numFmtId="2" fontId="36" fillId="0" borderId="0" xfId="0" applyNumberFormat="1" applyFont="1" applyAlignment="1">
      <alignment vertical="center"/>
    </xf>
    <xf numFmtId="10" fontId="32" fillId="0" borderId="0" xfId="1" applyNumberFormat="1" applyFont="1" applyFill="1" applyBorder="1" applyAlignment="1">
      <alignment horizontal="center" vertical="center" readingOrder="2"/>
    </xf>
    <xf numFmtId="0" fontId="17" fillId="0" borderId="0" xfId="0" applyFont="1" applyAlignment="1">
      <alignment horizontal="center" vertical="center"/>
    </xf>
    <xf numFmtId="164" fontId="27" fillId="0" borderId="0" xfId="1" applyNumberFormat="1" applyFont="1" applyFill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 wrapText="1" readingOrder="2"/>
    </xf>
    <xf numFmtId="164" fontId="27" fillId="0" borderId="0" xfId="1" applyNumberFormat="1" applyFont="1" applyFill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vertical="center" wrapText="1" readingOrder="2"/>
    </xf>
    <xf numFmtId="164" fontId="27" fillId="0" borderId="3" xfId="1" applyNumberFormat="1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wrapText="1" readingOrder="2"/>
    </xf>
    <xf numFmtId="10" fontId="27" fillId="0" borderId="3" xfId="2" applyNumberFormat="1" applyFont="1" applyFill="1" applyBorder="1" applyAlignment="1">
      <alignment horizontal="center" vertical="center" wrapText="1" readingOrder="2"/>
    </xf>
    <xf numFmtId="10" fontId="27" fillId="0" borderId="1" xfId="2" applyNumberFormat="1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 vertical="center" readingOrder="2"/>
    </xf>
    <xf numFmtId="0" fontId="28" fillId="0" borderId="1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6" fillId="0" borderId="3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 wrapText="1" readingOrder="2"/>
    </xf>
    <xf numFmtId="10" fontId="6" fillId="0" borderId="3" xfId="2" applyNumberFormat="1" applyFont="1" applyFill="1" applyBorder="1" applyAlignment="1">
      <alignment horizontal="center" vertical="center" wrapText="1" readingOrder="2"/>
    </xf>
    <xf numFmtId="10" fontId="6" fillId="0" borderId="1" xfId="2" applyNumberFormat="1" applyFont="1" applyFill="1" applyBorder="1" applyAlignment="1">
      <alignment horizontal="center" vertical="center" wrapText="1" readingOrder="2"/>
    </xf>
    <xf numFmtId="164" fontId="6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 readingOrder="2"/>
    </xf>
    <xf numFmtId="164" fontId="6" fillId="0" borderId="1" xfId="1" applyNumberFormat="1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64" fontId="6" fillId="0" borderId="0" xfId="1" applyNumberFormat="1" applyFont="1" applyFill="1" applyBorder="1" applyAlignment="1">
      <alignment horizontal="center" vertical="center" readingOrder="2"/>
    </xf>
    <xf numFmtId="164" fontId="6" fillId="0" borderId="0" xfId="1" applyNumberFormat="1" applyFont="1" applyFill="1" applyAlignment="1">
      <alignment horizontal="center" vertical="center" wrapText="1" readingOrder="2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164" fontId="6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vertical="center" readingOrder="2"/>
    </xf>
    <xf numFmtId="0" fontId="31" fillId="0" borderId="1" xfId="0" applyFont="1" applyBorder="1" applyAlignment="1">
      <alignment horizontal="center" vertical="center" wrapText="1" readingOrder="2"/>
    </xf>
    <xf numFmtId="164" fontId="26" fillId="0" borderId="3" xfId="1" applyNumberFormat="1" applyFont="1" applyFill="1" applyBorder="1" applyAlignment="1">
      <alignment horizontal="center" vertical="center" wrapText="1" readingOrder="2"/>
    </xf>
    <xf numFmtId="164" fontId="26" fillId="0" borderId="0" xfId="1" applyNumberFormat="1" applyFont="1" applyFill="1" applyBorder="1" applyAlignment="1">
      <alignment horizontal="center" vertical="center" wrapText="1" readingOrder="2"/>
    </xf>
    <xf numFmtId="165" fontId="26" fillId="0" borderId="3" xfId="1" applyNumberFormat="1" applyFont="1" applyFill="1" applyBorder="1" applyAlignment="1">
      <alignment horizontal="center" vertical="center" wrapText="1" readingOrder="2"/>
    </xf>
    <xf numFmtId="165" fontId="26" fillId="0" borderId="0" xfId="1" applyNumberFormat="1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0" fontId="31" fillId="0" borderId="3" xfId="0" applyFont="1" applyBorder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37" fontId="31" fillId="0" borderId="1" xfId="0" applyNumberFormat="1" applyFont="1" applyBorder="1" applyAlignment="1">
      <alignment horizontal="center" vertical="center" wrapText="1" readingOrder="2"/>
    </xf>
    <xf numFmtId="164" fontId="31" fillId="0" borderId="1" xfId="0" applyNumberFormat="1" applyFont="1" applyBorder="1" applyAlignment="1">
      <alignment horizontal="center" vertical="center" wrapText="1" readingOrder="2"/>
    </xf>
    <xf numFmtId="0" fontId="32" fillId="0" borderId="3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 readingOrder="2"/>
    </xf>
    <xf numFmtId="0" fontId="31" fillId="2" borderId="0" xfId="0" applyFont="1" applyFill="1" applyAlignment="1">
      <alignment horizontal="center" vertical="center" wrapText="1" readingOrder="2"/>
    </xf>
    <xf numFmtId="0" fontId="31" fillId="2" borderId="1" xfId="0" applyFont="1" applyFill="1" applyBorder="1" applyAlignment="1">
      <alignment horizontal="center" vertical="center" wrapText="1" readingOrder="2"/>
    </xf>
    <xf numFmtId="165" fontId="46" fillId="0" borderId="3" xfId="1" applyNumberFormat="1" applyFont="1" applyFill="1" applyBorder="1" applyAlignment="1">
      <alignment horizontal="center" vertical="center" wrapText="1" readingOrder="2"/>
    </xf>
    <xf numFmtId="165" fontId="46" fillId="0" borderId="0" xfId="1" applyNumberFormat="1" applyFont="1" applyFill="1" applyBorder="1" applyAlignment="1">
      <alignment horizontal="center" vertical="center" wrapText="1" readingOrder="2"/>
    </xf>
    <xf numFmtId="165" fontId="45" fillId="0" borderId="3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Border="1" applyAlignment="1">
      <alignment horizontal="center" vertical="center" wrapText="1"/>
    </xf>
    <xf numFmtId="165" fontId="45" fillId="0" borderId="0" xfId="1" applyNumberFormat="1" applyFont="1" applyFill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 readingOrder="2"/>
    </xf>
    <xf numFmtId="0" fontId="46" fillId="0" borderId="1" xfId="0" applyFont="1" applyBorder="1" applyAlignment="1">
      <alignment horizontal="center" vertical="center" wrapText="1" readingOrder="2"/>
    </xf>
    <xf numFmtId="164" fontId="45" fillId="0" borderId="3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NumberFormat="1" applyFont="1" applyFill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64" fontId="46" fillId="0" borderId="3" xfId="1" applyNumberFormat="1" applyFont="1" applyFill="1" applyBorder="1" applyAlignment="1">
      <alignment horizontal="center" vertical="center" wrapText="1" readingOrder="2"/>
    </xf>
    <xf numFmtId="164" fontId="46" fillId="0" borderId="0" xfId="1" applyNumberFormat="1" applyFont="1" applyFill="1" applyBorder="1" applyAlignment="1">
      <alignment horizontal="center" vertical="center" wrapText="1" readingOrder="2"/>
    </xf>
    <xf numFmtId="0" fontId="45" fillId="0" borderId="3" xfId="0" applyFont="1" applyBorder="1" applyAlignment="1">
      <alignment horizontal="center" vertical="center" wrapText="1"/>
    </xf>
    <xf numFmtId="165" fontId="45" fillId="0" borderId="3" xfId="0" applyNumberFormat="1" applyFont="1" applyBorder="1" applyAlignment="1">
      <alignment horizontal="center" vertical="center" wrapText="1"/>
    </xf>
    <xf numFmtId="165" fontId="45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 readingOrder="2"/>
    </xf>
    <xf numFmtId="37" fontId="46" fillId="0" borderId="1" xfId="0" applyNumberFormat="1" applyFont="1" applyBorder="1" applyAlignment="1">
      <alignment horizontal="center" vertical="center" wrapText="1" readingOrder="2"/>
    </xf>
    <xf numFmtId="164" fontId="31" fillId="0" borderId="4" xfId="1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readingOrder="2"/>
    </xf>
    <xf numFmtId="165" fontId="35" fillId="0" borderId="0" xfId="1" applyNumberFormat="1" applyFont="1" applyFill="1" applyAlignment="1">
      <alignment horizontal="right" vertical="center" readingOrder="2"/>
    </xf>
    <xf numFmtId="0" fontId="9" fillId="0" borderId="0" xfId="0" applyFont="1" applyAlignment="1">
      <alignment horizontal="center"/>
    </xf>
    <xf numFmtId="37" fontId="31" fillId="0" borderId="11" xfId="0" applyNumberFormat="1" applyFont="1" applyBorder="1" applyAlignment="1">
      <alignment horizontal="center" vertical="center"/>
    </xf>
    <xf numFmtId="0" fontId="34" fillId="0" borderId="12" xfId="0" applyFont="1" applyBorder="1"/>
    <xf numFmtId="164" fontId="28" fillId="0" borderId="1" xfId="1" applyNumberFormat="1" applyFont="1" applyFill="1" applyBorder="1" applyAlignment="1">
      <alignment horizontal="center" vertical="center" wrapText="1" readingOrder="2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5" fontId="35" fillId="0" borderId="1" xfId="1" applyNumberFormat="1" applyFont="1" applyFill="1" applyBorder="1" applyAlignment="1">
      <alignment horizontal="center" vertical="center" wrapText="1" readingOrder="2"/>
    </xf>
    <xf numFmtId="37" fontId="35" fillId="0" borderId="1" xfId="0" applyNumberFormat="1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165" fontId="35" fillId="0" borderId="1" xfId="1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 vertical="center" readingOrder="2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horizontal="center" vertical="center" wrapText="1" readingOrder="2"/>
    </xf>
    <xf numFmtId="0" fontId="26" fillId="0" borderId="0" xfId="0" applyFont="1" applyFill="1" applyAlignment="1">
      <alignment vertical="center" wrapText="1" readingOrder="2"/>
    </xf>
    <xf numFmtId="0" fontId="26" fillId="0" borderId="1" xfId="0" applyFont="1" applyFill="1" applyBorder="1" applyAlignment="1">
      <alignment horizontal="center" vertical="center" wrapText="1" readingOrder="2"/>
    </xf>
    <xf numFmtId="0" fontId="27" fillId="0" borderId="15" xfId="0" applyFont="1" applyFill="1" applyBorder="1" applyAlignment="1">
      <alignment horizontal="center" vertical="center" wrapText="1" readingOrder="2"/>
    </xf>
    <xf numFmtId="0" fontId="27" fillId="0" borderId="0" xfId="0" applyFont="1" applyFill="1" applyAlignment="1">
      <alignment vertical="center" wrapText="1" readingOrder="2"/>
    </xf>
    <xf numFmtId="164" fontId="27" fillId="0" borderId="0" xfId="1" applyNumberFormat="1" applyFont="1" applyFill="1" applyBorder="1" applyAlignment="1">
      <alignment horizontal="center" vertical="center" readingOrder="2"/>
    </xf>
    <xf numFmtId="164" fontId="27" fillId="0" borderId="3" xfId="1" applyNumberFormat="1" applyFont="1" applyFill="1" applyBorder="1" applyAlignment="1">
      <alignment horizontal="center" vertical="center" readingOrder="2"/>
    </xf>
    <xf numFmtId="0" fontId="27" fillId="0" borderId="0" xfId="0" applyFont="1" applyFill="1" applyAlignment="1">
      <alignment horizontal="center" vertical="center" readingOrder="2"/>
    </xf>
    <xf numFmtId="0" fontId="27" fillId="0" borderId="16" xfId="0" applyFont="1" applyFill="1" applyBorder="1" applyAlignment="1">
      <alignment horizontal="center" vertical="center" wrapText="1" readingOrder="2"/>
    </xf>
    <xf numFmtId="164" fontId="27" fillId="0" borderId="1" xfId="1" applyNumberFormat="1" applyFont="1" applyFill="1" applyBorder="1" applyAlignment="1">
      <alignment horizontal="center" vertical="center" readingOrder="2"/>
    </xf>
    <xf numFmtId="37" fontId="27" fillId="0" borderId="0" xfId="0" quotePrefix="1" applyNumberFormat="1" applyFont="1" applyFill="1" applyAlignment="1">
      <alignment horizontal="right" vertical="center" wrapText="1"/>
    </xf>
    <xf numFmtId="37" fontId="27" fillId="0" borderId="0" xfId="0" applyNumberFormat="1" applyFont="1" applyFill="1" applyAlignment="1">
      <alignment horizontal="center" vertical="center"/>
    </xf>
    <xf numFmtId="10" fontId="27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31" fillId="0" borderId="0" xfId="0" applyFont="1" applyFill="1" applyAlignment="1">
      <alignment horizontal="center" vertical="center" wrapText="1" readingOrder="2"/>
    </xf>
    <xf numFmtId="0" fontId="32" fillId="0" borderId="0" xfId="0" applyFont="1" applyFill="1"/>
    <xf numFmtId="0" fontId="32" fillId="0" borderId="0" xfId="0" applyFont="1" applyFill="1" applyAlignment="1">
      <alignment vertical="center" wrapText="1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wrapText="1" readingOrder="2"/>
    </xf>
    <xf numFmtId="0" fontId="10" fillId="0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right" vertical="center" readingOrder="2"/>
    </xf>
    <xf numFmtId="0" fontId="32" fillId="0" borderId="1" xfId="0" applyFont="1" applyFill="1" applyBorder="1"/>
    <xf numFmtId="0" fontId="32" fillId="0" borderId="0" xfId="0" applyFont="1" applyFill="1" applyAlignment="1">
      <alignment horizontal="center" vertical="center" wrapText="1" readingOrder="2"/>
    </xf>
    <xf numFmtId="0" fontId="32" fillId="0" borderId="0" xfId="0" applyFont="1" applyFill="1" applyAlignment="1">
      <alignment vertical="center" wrapText="1" readingOrder="2"/>
    </xf>
    <xf numFmtId="164" fontId="32" fillId="0" borderId="0" xfId="1" applyNumberFormat="1" applyFont="1" applyFill="1" applyBorder="1" applyAlignment="1">
      <alignment horizontal="center" vertical="center" readingOrder="2"/>
    </xf>
    <xf numFmtId="0" fontId="32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/>
    </xf>
    <xf numFmtId="0" fontId="32" fillId="0" borderId="1" xfId="0" applyFont="1" applyFill="1" applyBorder="1" applyAlignment="1">
      <alignment horizontal="center" vertical="center" wrapText="1" readingOrder="2"/>
    </xf>
    <xf numFmtId="164" fontId="32" fillId="0" borderId="1" xfId="1" applyNumberFormat="1" applyFont="1" applyFill="1" applyBorder="1" applyAlignment="1">
      <alignment horizontal="center" vertical="center" readingOrder="2"/>
    </xf>
    <xf numFmtId="0" fontId="32" fillId="0" borderId="1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 wrapText="1" readingOrder="2"/>
    </xf>
    <xf numFmtId="0" fontId="32" fillId="0" borderId="0" xfId="0" applyFont="1" applyFill="1" applyAlignment="1">
      <alignment horizontal="center" vertical="center"/>
    </xf>
    <xf numFmtId="164" fontId="10" fillId="0" borderId="0" xfId="0" applyNumberFormat="1" applyFont="1" applyFill="1"/>
    <xf numFmtId="0" fontId="13" fillId="0" borderId="0" xfId="0" applyFont="1" applyFill="1"/>
    <xf numFmtId="0" fontId="33" fillId="0" borderId="0" xfId="0" applyFont="1" applyFill="1"/>
    <xf numFmtId="165" fontId="27" fillId="0" borderId="0" xfId="0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right" vertical="center"/>
    </xf>
    <xf numFmtId="0" fontId="27" fillId="0" borderId="1" xfId="0" applyFont="1" applyFill="1" applyBorder="1" applyAlignment="1">
      <alignment vertical="center"/>
    </xf>
    <xf numFmtId="37" fontId="26" fillId="0" borderId="1" xfId="0" applyNumberFormat="1" applyFont="1" applyFill="1" applyBorder="1" applyAlignment="1">
      <alignment horizontal="center" vertical="center" wrapText="1" readingOrder="2"/>
    </xf>
    <xf numFmtId="0" fontId="26" fillId="0" borderId="1" xfId="0" applyFont="1" applyFill="1" applyBorder="1" applyAlignment="1">
      <alignment horizontal="center" vertical="center" wrapText="1" readingOrder="2"/>
    </xf>
    <xf numFmtId="0" fontId="27" fillId="0" borderId="3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 readingOrder="2"/>
    </xf>
    <xf numFmtId="0" fontId="26" fillId="0" borderId="3" xfId="0" applyFont="1" applyFill="1" applyBorder="1" applyAlignment="1">
      <alignment horizontal="center" vertical="center" wrapText="1" readingOrder="2"/>
    </xf>
    <xf numFmtId="0" fontId="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165" fontId="26" fillId="0" borderId="4" xfId="0" applyNumberFormat="1" applyFont="1" applyFill="1" applyBorder="1" applyAlignment="1">
      <alignment horizontal="center" vertical="center" wrapText="1" readingOrder="2"/>
    </xf>
    <xf numFmtId="0" fontId="26" fillId="0" borderId="4" xfId="0" applyFont="1" applyFill="1" applyBorder="1" applyAlignment="1">
      <alignment horizontal="center" vertical="center" wrapText="1" readingOrder="2"/>
    </xf>
    <xf numFmtId="0" fontId="27" fillId="0" borderId="0" xfId="0" applyFont="1" applyFill="1" applyAlignment="1">
      <alignment horizontal="right" vertical="center" wrapText="1"/>
    </xf>
    <xf numFmtId="0" fontId="27" fillId="0" borderId="0" xfId="0" applyFont="1" applyFill="1" applyAlignment="1">
      <alignment horizontal="center" vertical="center" wrapText="1"/>
    </xf>
    <xf numFmtId="10" fontId="26" fillId="0" borderId="0" xfId="0" applyNumberFormat="1" applyFont="1" applyFill="1" applyAlignment="1">
      <alignment horizontal="center" vertical="center"/>
    </xf>
    <xf numFmtId="10" fontId="27" fillId="0" borderId="0" xfId="0" applyNumberFormat="1" applyFont="1" applyFill="1" applyAlignment="1">
      <alignment horizontal="center" vertical="center"/>
    </xf>
    <xf numFmtId="10" fontId="26" fillId="0" borderId="8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Alignment="1">
      <alignment vertical="center"/>
    </xf>
    <xf numFmtId="0" fontId="13" fillId="0" borderId="1" xfId="0" applyFont="1" applyFill="1" applyBorder="1"/>
    <xf numFmtId="0" fontId="7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 vertical="center" readingOrder="2"/>
    </xf>
    <xf numFmtId="0" fontId="31" fillId="0" borderId="4" xfId="0" applyFont="1" applyFill="1" applyBorder="1" applyAlignment="1">
      <alignment horizontal="center" vertical="center" wrapText="1" readingOrder="2"/>
    </xf>
    <xf numFmtId="37" fontId="16" fillId="0" borderId="4" xfId="0" applyNumberFormat="1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wrapText="1" readingOrder="2"/>
    </xf>
    <xf numFmtId="0" fontId="31" fillId="0" borderId="14" xfId="0" applyFont="1" applyFill="1" applyBorder="1" applyAlignment="1">
      <alignment horizontal="center" vertical="center" wrapText="1" readingOrder="2"/>
    </xf>
    <xf numFmtId="0" fontId="13" fillId="0" borderId="0" xfId="0" applyFont="1" applyFill="1" applyAlignment="1">
      <alignment vertical="center" wrapText="1"/>
    </xf>
    <xf numFmtId="37" fontId="39" fillId="0" borderId="0" xfId="0" applyNumberFormat="1" applyFont="1" applyFill="1" applyAlignment="1">
      <alignment horizontal="center" vertical="center" wrapText="1"/>
    </xf>
    <xf numFmtId="0" fontId="34" fillId="0" borderId="0" xfId="0" applyFont="1" applyFill="1"/>
    <xf numFmtId="10" fontId="32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right" vertical="center" wrapText="1" readingOrder="2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/>
    <xf numFmtId="0" fontId="31" fillId="0" borderId="1" xfId="0" applyFont="1" applyFill="1" applyBorder="1" applyAlignment="1">
      <alignment horizontal="right" vertical="center" wrapText="1" readingOrder="2"/>
    </xf>
    <xf numFmtId="0" fontId="31" fillId="0" borderId="0" xfId="0" applyFont="1" applyFill="1" applyAlignment="1">
      <alignment vertical="center" wrapText="1" readingOrder="2"/>
    </xf>
    <xf numFmtId="37" fontId="31" fillId="0" borderId="1" xfId="0" applyNumberFormat="1" applyFont="1" applyFill="1" applyBorder="1" applyAlignment="1">
      <alignment horizontal="center" vertical="center" wrapText="1" readingOrder="2"/>
    </xf>
    <xf numFmtId="0" fontId="11" fillId="0" borderId="0" xfId="0" applyFont="1" applyFill="1"/>
    <xf numFmtId="0" fontId="31" fillId="0" borderId="0" xfId="0" applyFont="1" applyFill="1" applyAlignment="1">
      <alignment horizontal="center"/>
    </xf>
    <xf numFmtId="0" fontId="32" fillId="0" borderId="3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1" fillId="0" borderId="3" xfId="0" applyFont="1" applyFill="1" applyBorder="1" applyAlignment="1">
      <alignment horizontal="center" vertical="center" wrapText="1" readingOrder="2"/>
    </xf>
    <xf numFmtId="37" fontId="32" fillId="0" borderId="0" xfId="0" quotePrefix="1" applyNumberFormat="1" applyFont="1" applyFill="1" applyAlignment="1">
      <alignment horizontal="right" vertical="center" wrapText="1"/>
    </xf>
    <xf numFmtId="0" fontId="32" fillId="0" borderId="0" xfId="0" applyFont="1" applyFill="1" applyAlignment="1">
      <alignment horizontal="right" vertical="center" wrapText="1" readingOrder="2"/>
    </xf>
    <xf numFmtId="0" fontId="28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 vertical="center" readingOrder="2"/>
    </xf>
    <xf numFmtId="0" fontId="37" fillId="0" borderId="0" xfId="0" applyFont="1" applyFill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right" vertical="center"/>
    </xf>
    <xf numFmtId="37" fontId="32" fillId="0" borderId="0" xfId="0" applyNumberFormat="1" applyFont="1" applyFill="1" applyAlignment="1">
      <alignment horizontal="center" vertical="center" wrapText="1"/>
    </xf>
    <xf numFmtId="0" fontId="37" fillId="0" borderId="0" xfId="0" applyFont="1" applyFill="1"/>
    <xf numFmtId="3" fontId="9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0" fontId="9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right" vertical="center" readingOrder="2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6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</cellXfs>
  <cellStyles count="6">
    <cellStyle name="Comma" xfId="1" builtinId="3"/>
    <cellStyle name="Comma 2" xfId="5" xr:uid="{00000000-0005-0000-0000-000001000000}"/>
    <cellStyle name="Hyperlink 2" xfId="4" xr:uid="{00000000-0005-0000-0000-000002000000}"/>
    <cellStyle name="Normal" xfId="0" builtinId="0"/>
    <cellStyle name="Normal 2" xfId="3" xr:uid="{00000000-0005-0000-0000-000004000000}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407</xdr:col>
      <xdr:colOff>215265</xdr:colOff>
      <xdr:row>0</xdr:row>
      <xdr:rowOff>1</xdr:rowOff>
    </xdr:from>
    <xdr:to>
      <xdr:col>419</xdr:col>
      <xdr:colOff>69566</xdr:colOff>
      <xdr:row>45</xdr:row>
      <xdr:rowOff>153143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427583-F1C3-8DB6-8890-71949C6D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4876194" y="1"/>
          <a:ext cx="7352381" cy="9304762"/>
        </a:xfrm>
        <a:prstGeom prst="rect">
          <a:avLst/>
        </a:prstGeom>
      </xdr:spPr>
    </xdr:pic>
    <xdr:clientData/>
  </xdr:twoCellAnchor>
  <xdr:twoCellAnchor editAs="oneCell">
    <xdr:from>
      <xdr:col>406</xdr:col>
      <xdr:colOff>240030</xdr:colOff>
      <xdr:row>6</xdr:row>
      <xdr:rowOff>0</xdr:rowOff>
    </xdr:from>
    <xdr:to>
      <xdr:col>427</xdr:col>
      <xdr:colOff>318390</xdr:colOff>
      <xdr:row>89</xdr:row>
      <xdr:rowOff>115974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B5A49-1B50-AF30-0B8A-24577AA6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628650" y="2114550"/>
          <a:ext cx="13200000" cy="170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28575</xdr:colOff>
      <xdr:row>41</xdr:row>
      <xdr:rowOff>37902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DA965-C559-DEE0-5B2E-73C7CEB6B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61825" y="0"/>
          <a:ext cx="6124575" cy="8819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8:L21"/>
  <sheetViews>
    <sheetView rightToLeft="1" view="pageBreakPreview" topLeftCell="A13" zoomScaleNormal="100" zoomScaleSheetLayoutView="100" workbookViewId="0">
      <selection sqref="A1:A1048576"/>
    </sheetView>
  </sheetViews>
  <sheetFormatPr defaultColWidth="9.140625" defaultRowHeight="17.25"/>
  <cols>
    <col min="1" max="16384" width="9.140625" style="11"/>
  </cols>
  <sheetData>
    <row r="8" spans="1:12">
      <c r="L8" s="11" t="s">
        <v>48</v>
      </c>
    </row>
    <row r="9" spans="1:12">
      <c r="I9"/>
    </row>
    <row r="10" spans="1:12">
      <c r="I10" s="15"/>
    </row>
    <row r="14" spans="1:12" ht="15" customHeight="1">
      <c r="A14" s="260" t="s">
        <v>60</v>
      </c>
      <c r="B14" s="260"/>
      <c r="C14" s="260"/>
      <c r="D14" s="260"/>
      <c r="E14" s="260"/>
      <c r="F14" s="260"/>
      <c r="G14" s="260"/>
      <c r="H14" s="260"/>
      <c r="I14" s="260"/>
      <c r="J14" s="260"/>
    </row>
    <row r="15" spans="1:12" ht="15" customHeight="1">
      <c r="A15" s="260"/>
      <c r="B15" s="260"/>
      <c r="C15" s="260"/>
      <c r="D15" s="260"/>
      <c r="E15" s="260"/>
      <c r="F15" s="260"/>
      <c r="G15" s="260"/>
      <c r="H15" s="260"/>
      <c r="I15" s="260"/>
      <c r="J15" s="260"/>
    </row>
    <row r="16" spans="1:12" ht="15" customHeight="1">
      <c r="A16" s="260"/>
      <c r="B16" s="260"/>
      <c r="C16" s="260"/>
      <c r="D16" s="260"/>
      <c r="E16" s="260"/>
      <c r="F16" s="260"/>
      <c r="G16" s="260"/>
      <c r="H16" s="260"/>
      <c r="I16" s="260"/>
      <c r="J16" s="260"/>
    </row>
    <row r="18" spans="1:10" ht="15" customHeight="1">
      <c r="A18" s="260" t="s">
        <v>128</v>
      </c>
      <c r="B18" s="260"/>
      <c r="C18" s="260"/>
      <c r="D18" s="260"/>
      <c r="E18" s="260"/>
      <c r="F18" s="260"/>
      <c r="G18" s="260"/>
      <c r="H18" s="260"/>
      <c r="I18" s="260"/>
      <c r="J18" s="260"/>
    </row>
    <row r="19" spans="1:10" ht="15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</row>
    <row r="20" spans="1:10" ht="15" customHeight="1">
      <c r="A20" s="260"/>
      <c r="B20" s="260"/>
      <c r="C20" s="260"/>
      <c r="D20" s="260"/>
      <c r="E20" s="260"/>
      <c r="F20" s="260"/>
      <c r="G20" s="260"/>
      <c r="H20" s="260"/>
      <c r="I20" s="260"/>
      <c r="J20" s="260"/>
    </row>
    <row r="21" spans="1:10" ht="1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2">
    <mergeCell ref="A14:J16"/>
    <mergeCell ref="A18:J20"/>
  </mergeCells>
  <printOptions horizontalCentered="1"/>
  <pageMargins left="0.25" right="0.25" top="0.75" bottom="0.75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J14"/>
  <sheetViews>
    <sheetView rightToLeft="1" view="pageBreakPreview" zoomScaleNormal="100" zoomScaleSheetLayoutView="100" workbookViewId="0">
      <selection activeCell="A14" sqref="A14:XFD16"/>
    </sheetView>
  </sheetViews>
  <sheetFormatPr defaultColWidth="9.140625" defaultRowHeight="21.75"/>
  <cols>
    <col min="1" max="1" width="39.28515625" style="426" bestFit="1" customWidth="1"/>
    <col min="2" max="2" width="0.7109375" style="426" customWidth="1"/>
    <col min="3" max="3" width="18.42578125" style="103" customWidth="1"/>
    <col min="4" max="4" width="1.42578125" style="103" customWidth="1"/>
    <col min="5" max="5" width="21.7109375" style="103" customWidth="1"/>
    <col min="6" max="6" width="1.42578125" style="103" customWidth="1"/>
    <col min="7" max="7" width="26.140625" style="103" customWidth="1"/>
    <col min="8" max="8" width="1.28515625" style="426" customWidth="1"/>
    <col min="9" max="9" width="23.5703125" style="426" bestFit="1" customWidth="1"/>
    <col min="10" max="10" width="0.7109375" style="412" customWidth="1"/>
    <col min="11" max="16384" width="9.140625" style="412"/>
  </cols>
  <sheetData>
    <row r="1" spans="1:10" ht="22.5">
      <c r="A1" s="413" t="str">
        <f>' سهام'!$A$1</f>
        <v>صندوق سرمایه‌گذاری قابل معامله بخشی کیان (یوتیلیتی)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0" ht="22.5">
      <c r="A2" s="413" t="s">
        <v>46</v>
      </c>
      <c r="B2" s="413"/>
      <c r="C2" s="413"/>
      <c r="D2" s="413"/>
      <c r="E2" s="413"/>
      <c r="F2" s="413"/>
      <c r="G2" s="413"/>
      <c r="H2" s="413"/>
      <c r="I2" s="413"/>
      <c r="J2" s="413"/>
    </row>
    <row r="3" spans="1:10" ht="22.5">
      <c r="A3" s="413" t="str">
        <f>' سهام'!A3</f>
        <v>برای ماه منتهی به 1404/12/29</v>
      </c>
      <c r="B3" s="413"/>
      <c r="C3" s="413"/>
      <c r="D3" s="413"/>
      <c r="E3" s="413"/>
      <c r="F3" s="413"/>
      <c r="G3" s="413"/>
      <c r="H3" s="413"/>
      <c r="I3" s="413"/>
      <c r="J3" s="413"/>
    </row>
    <row r="4" spans="1:10" ht="22.5">
      <c r="A4" s="414"/>
      <c r="B4" s="414"/>
      <c r="C4" s="414"/>
      <c r="D4" s="414"/>
      <c r="E4" s="414"/>
      <c r="F4" s="414"/>
      <c r="G4" s="414"/>
      <c r="H4" s="414"/>
      <c r="I4" s="414"/>
      <c r="J4" s="414"/>
    </row>
    <row r="5" spans="1:10">
      <c r="A5" s="415" t="s">
        <v>27</v>
      </c>
      <c r="B5" s="415"/>
      <c r="C5" s="415"/>
      <c r="D5" s="415"/>
      <c r="E5" s="415"/>
      <c r="F5" s="415"/>
      <c r="G5" s="415"/>
      <c r="H5" s="415"/>
      <c r="I5" s="415"/>
      <c r="J5" s="415"/>
    </row>
    <row r="6" spans="1:10" ht="22.5" thickBot="1">
      <c r="A6" s="378"/>
      <c r="B6" s="378"/>
      <c r="C6" s="54"/>
      <c r="D6" s="54"/>
      <c r="E6" s="54"/>
      <c r="F6" s="54"/>
      <c r="G6" s="54"/>
      <c r="H6" s="378"/>
      <c r="I6" s="378"/>
      <c r="J6" s="411"/>
    </row>
    <row r="7" spans="1:10" ht="37.5" customHeight="1" thickBot="1">
      <c r="A7" s="416" t="s">
        <v>17</v>
      </c>
      <c r="B7" s="416"/>
      <c r="C7" s="336" t="str">
        <f>'درآمد سود سهام'!$J$6</f>
        <v>طی اسفند ماه</v>
      </c>
      <c r="D7" s="336"/>
      <c r="E7" s="336"/>
      <c r="F7" s="336"/>
      <c r="G7" s="417" t="str">
        <f>'درآمد سود سهام'!$P$6</f>
        <v>از ابتدای سال مالی تا پایان اسفند ماه</v>
      </c>
      <c r="H7" s="418"/>
      <c r="I7" s="418"/>
      <c r="J7" s="418"/>
    </row>
    <row r="8" spans="1:10" ht="37.5">
      <c r="A8" s="419" t="s">
        <v>13</v>
      </c>
      <c r="B8" s="372"/>
      <c r="C8" s="165" t="s">
        <v>14</v>
      </c>
      <c r="D8" s="113"/>
      <c r="E8" s="165" t="s">
        <v>15</v>
      </c>
      <c r="F8" s="114"/>
      <c r="G8" s="165" t="s">
        <v>14</v>
      </c>
      <c r="H8" s="372"/>
      <c r="I8" s="419" t="s">
        <v>15</v>
      </c>
      <c r="J8" s="420"/>
    </row>
    <row r="9" spans="1:10" ht="27" customHeight="1">
      <c r="A9" s="421" t="s">
        <v>135</v>
      </c>
      <c r="B9" s="422"/>
      <c r="C9" s="67">
        <v>93396389417</v>
      </c>
      <c r="D9" s="422"/>
      <c r="E9" s="423">
        <f>C9/$C$12</f>
        <v>0.99999922109469341</v>
      </c>
      <c r="F9" s="422"/>
      <c r="G9" s="67">
        <v>99698863063</v>
      </c>
      <c r="H9" s="422"/>
      <c r="I9" s="423">
        <f>G9/$G$12</f>
        <v>0.99999927033323466</v>
      </c>
      <c r="J9" s="420"/>
    </row>
    <row r="10" spans="1:10" ht="27" customHeight="1">
      <c r="A10" s="421" t="s">
        <v>134</v>
      </c>
      <c r="B10" s="422"/>
      <c r="C10" s="67">
        <v>68638</v>
      </c>
      <c r="D10" s="422"/>
      <c r="E10" s="423">
        <f t="shared" ref="E10:E11" si="0">C10/$C$12</f>
        <v>7.3491006414648506E-7</v>
      </c>
      <c r="F10" s="422"/>
      <c r="G10" s="67">
        <v>68638</v>
      </c>
      <c r="H10" s="422"/>
      <c r="I10" s="423">
        <f t="shared" ref="I10:I11" si="1">G10/$G$12</f>
        <v>6.8845268449811747E-7</v>
      </c>
      <c r="J10" s="420"/>
    </row>
    <row r="11" spans="1:10" ht="27" customHeight="1" thickBot="1">
      <c r="A11" s="421" t="s">
        <v>136</v>
      </c>
      <c r="B11" s="422"/>
      <c r="C11" s="67">
        <v>4109</v>
      </c>
      <c r="D11" s="422"/>
      <c r="E11" s="423">
        <f t="shared" si="0"/>
        <v>4.3995242483433476E-8</v>
      </c>
      <c r="F11" s="422"/>
      <c r="G11" s="67">
        <v>4109</v>
      </c>
      <c r="H11" s="422"/>
      <c r="I11" s="423">
        <f t="shared" si="1"/>
        <v>4.1214080838642808E-8</v>
      </c>
      <c r="J11" s="420"/>
    </row>
    <row r="12" spans="1:10" ht="22.5" thickBot="1">
      <c r="A12" s="424" t="s">
        <v>2</v>
      </c>
      <c r="B12" s="425"/>
      <c r="C12" s="147">
        <f>SUM(C9:C11)</f>
        <v>93396462164</v>
      </c>
      <c r="D12" s="147">
        <f t="shared" ref="D12:I12" si="2">SUM(D9:D11)</f>
        <v>0</v>
      </c>
      <c r="E12" s="423">
        <f t="shared" si="2"/>
        <v>1</v>
      </c>
      <c r="F12" s="147">
        <f t="shared" si="2"/>
        <v>0</v>
      </c>
      <c r="G12" s="147">
        <f t="shared" si="2"/>
        <v>99698935810</v>
      </c>
      <c r="H12" s="147">
        <f t="shared" si="2"/>
        <v>0</v>
      </c>
      <c r="I12" s="423">
        <f t="shared" si="2"/>
        <v>1</v>
      </c>
      <c r="J12" s="420"/>
    </row>
    <row r="13" spans="1:10" ht="22.5" thickTop="1">
      <c r="D13" s="422"/>
      <c r="F13" s="422"/>
      <c r="H13" s="422"/>
    </row>
    <row r="14" spans="1:10">
      <c r="G14" s="369"/>
    </row>
  </sheetData>
  <autoFilter ref="A8:J8" xr:uid="{00000000-0009-0000-0000-000007000000}">
    <sortState xmlns:xlrd2="http://schemas.microsoft.com/office/spreadsheetml/2017/richdata2" ref="A9:J18">
      <sortCondition descending="1" ref="G8"/>
    </sortState>
  </autoFilter>
  <mergeCells count="7">
    <mergeCell ref="A7:B7"/>
    <mergeCell ref="C7:F7"/>
    <mergeCell ref="A5:J5"/>
    <mergeCell ref="G7:J7"/>
    <mergeCell ref="A1:J1"/>
    <mergeCell ref="A2:J2"/>
    <mergeCell ref="A3:J3"/>
  </mergeCells>
  <phoneticPr fontId="24" type="noConversion"/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N97"/>
  <sheetViews>
    <sheetView rightToLeft="1" view="pageBreakPreview" zoomScaleNormal="100" zoomScaleSheetLayoutView="100" workbookViewId="0">
      <selection activeCell="A6" activeCellId="1" sqref="A6:AE6 A6:AE6"/>
    </sheetView>
  </sheetViews>
  <sheetFormatPr defaultColWidth="9.140625" defaultRowHeight="17.25"/>
  <cols>
    <col min="1" max="1" width="3.7109375" style="11" customWidth="1"/>
    <col min="2" max="2" width="27.42578125" style="76" customWidth="1"/>
    <col min="3" max="3" width="0.5703125" style="76" customWidth="1"/>
    <col min="4" max="4" width="13.5703125" style="76" bestFit="1" customWidth="1"/>
    <col min="5" max="5" width="0.85546875" style="76" customWidth="1"/>
    <col min="6" max="6" width="16" style="235" customWidth="1"/>
    <col min="7" max="7" width="0.7109375" style="76" customWidth="1"/>
    <col min="8" max="8" width="10.42578125" style="76" bestFit="1" customWidth="1"/>
    <col min="9" max="9" width="0.5703125" style="76" customWidth="1"/>
    <col min="10" max="10" width="18.85546875" style="76" bestFit="1" customWidth="1"/>
    <col min="11" max="11" width="1" style="76" customWidth="1"/>
    <col min="12" max="12" width="19.5703125" style="76" bestFit="1" customWidth="1"/>
    <col min="13" max="13" width="1.140625" style="76" customWidth="1"/>
    <col min="14" max="14" width="18.85546875" style="76" bestFit="1" customWidth="1"/>
    <col min="15" max="15" width="1" style="76" customWidth="1"/>
    <col min="16" max="16" width="20.140625" style="76" bestFit="1" customWidth="1"/>
    <col min="17" max="17" width="1.140625" style="76" customWidth="1"/>
    <col min="18" max="18" width="19.5703125" style="76" bestFit="1" customWidth="1"/>
    <col min="19" max="19" width="1.140625" style="76" customWidth="1"/>
    <col min="20" max="20" width="20.140625" style="76" bestFit="1" customWidth="1"/>
    <col min="21" max="21" width="16.7109375" style="76" customWidth="1"/>
    <col min="22" max="22" width="11.7109375" style="11" bestFit="1" customWidth="1"/>
    <col min="23" max="23" width="22.42578125" style="11" bestFit="1" customWidth="1"/>
    <col min="24" max="24" width="18.140625" style="11" bestFit="1" customWidth="1"/>
    <col min="25" max="25" width="5.85546875" style="11" bestFit="1" customWidth="1"/>
    <col min="26" max="26" width="12.5703125" style="11" bestFit="1" customWidth="1"/>
    <col min="27" max="27" width="32.28515625" style="11" customWidth="1"/>
    <col min="28" max="28" width="11.7109375" style="11" bestFit="1" customWidth="1"/>
    <col min="29" max="29" width="11.28515625" style="11" bestFit="1" customWidth="1"/>
    <col min="30" max="30" width="12.140625" style="11" bestFit="1" customWidth="1"/>
    <col min="31" max="31" width="26.28515625" style="11" bestFit="1" customWidth="1"/>
    <col min="32" max="32" width="33.42578125" style="11" bestFit="1" customWidth="1"/>
    <col min="33" max="33" width="18.140625" style="11" bestFit="1" customWidth="1"/>
    <col min="34" max="34" width="12.5703125" style="11" bestFit="1" customWidth="1"/>
    <col min="35" max="35" width="13.140625" style="11" bestFit="1" customWidth="1"/>
    <col min="36" max="36" width="37.28515625" style="11" bestFit="1" customWidth="1"/>
    <col min="37" max="37" width="15.5703125" style="11" bestFit="1" customWidth="1"/>
    <col min="38" max="39" width="10.42578125" style="11" bestFit="1" customWidth="1"/>
    <col min="40" max="16384" width="9.140625" style="11"/>
  </cols>
  <sheetData>
    <row r="1" spans="2:40" ht="22.5">
      <c r="B1" s="306" t="str">
        <f>' سهام'!$A$1</f>
        <v>صندوق سرمایه‌گذاری قابل معامله بخشی کیان (یوتیلیتی)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233"/>
    </row>
    <row r="2" spans="2:40" ht="22.5">
      <c r="B2" s="306" t="s">
        <v>46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233"/>
    </row>
    <row r="3" spans="2:40" ht="22.5">
      <c r="B3" s="306" t="str">
        <f>' سهام'!$A$3</f>
        <v>برای ماه منتهی به 1404/12/29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233"/>
    </row>
    <row r="4" spans="2:40" ht="22.5">
      <c r="B4" s="337" t="s">
        <v>62</v>
      </c>
      <c r="C4" s="337"/>
      <c r="D4" s="337"/>
      <c r="E4" s="337"/>
      <c r="F4" s="337"/>
      <c r="G4" s="337"/>
      <c r="H4" s="337"/>
      <c r="I4" s="337"/>
      <c r="J4" s="338"/>
      <c r="K4" s="338"/>
      <c r="L4" s="338"/>
      <c r="M4" s="338"/>
      <c r="N4" s="338"/>
      <c r="O4" s="338"/>
      <c r="P4" s="338"/>
      <c r="Q4" s="338"/>
      <c r="R4" s="337"/>
      <c r="S4" s="337"/>
      <c r="T4" s="337"/>
      <c r="U4" s="234"/>
    </row>
    <row r="5" spans="2:40">
      <c r="W5" s="11" t="s">
        <v>100</v>
      </c>
    </row>
    <row r="6" spans="2:40" ht="18.75">
      <c r="D6" s="340" t="s">
        <v>63</v>
      </c>
      <c r="E6" s="341"/>
      <c r="F6" s="341"/>
      <c r="G6" s="341"/>
      <c r="H6" s="341"/>
      <c r="J6" s="340" t="s">
        <v>132</v>
      </c>
      <c r="K6" s="341"/>
      <c r="L6" s="341"/>
      <c r="M6" s="341"/>
      <c r="N6" s="341"/>
      <c r="P6" s="340" t="s">
        <v>133</v>
      </c>
      <c r="Q6" s="341"/>
      <c r="R6" s="341"/>
      <c r="S6" s="341"/>
      <c r="T6" s="341"/>
      <c r="W6" s="339" t="s">
        <v>95</v>
      </c>
      <c r="X6" s="339"/>
      <c r="Y6" s="339"/>
      <c r="Z6" s="339"/>
      <c r="AA6" s="339"/>
      <c r="AB6" s="339"/>
      <c r="AC6" s="339"/>
      <c r="AD6" s="339"/>
      <c r="AE6" s="339"/>
      <c r="AF6" s="339" t="s">
        <v>98</v>
      </c>
      <c r="AG6" s="339"/>
      <c r="AH6" s="339"/>
      <c r="AI6" s="339"/>
      <c r="AJ6" s="339"/>
      <c r="AK6" s="339"/>
      <c r="AL6" s="339"/>
      <c r="AM6" s="339"/>
      <c r="AN6" s="339"/>
    </row>
    <row r="7" spans="2:40" ht="37.5">
      <c r="B7" s="236" t="s">
        <v>64</v>
      </c>
      <c r="D7" s="237" t="s">
        <v>81</v>
      </c>
      <c r="F7" s="238" t="s">
        <v>82</v>
      </c>
      <c r="H7" s="237" t="s">
        <v>65</v>
      </c>
      <c r="J7" s="237" t="s">
        <v>66</v>
      </c>
      <c r="L7" s="237" t="s">
        <v>67</v>
      </c>
      <c r="N7" s="237" t="s">
        <v>68</v>
      </c>
      <c r="P7" s="237" t="s">
        <v>66</v>
      </c>
      <c r="R7" s="237" t="s">
        <v>67</v>
      </c>
      <c r="T7" s="237" t="s">
        <v>68</v>
      </c>
      <c r="U7" s="239"/>
      <c r="W7" s="11" t="s">
        <v>93</v>
      </c>
      <c r="X7" s="11" t="s">
        <v>94</v>
      </c>
      <c r="AA7" s="11" t="s">
        <v>103</v>
      </c>
      <c r="AF7" s="11" t="s">
        <v>93</v>
      </c>
      <c r="AG7" s="11" t="s">
        <v>94</v>
      </c>
      <c r="AJ7" s="11" t="s">
        <v>103</v>
      </c>
    </row>
    <row r="8" spans="2:40" ht="21.75">
      <c r="B8" s="240"/>
      <c r="C8" s="241"/>
      <c r="D8" s="78"/>
      <c r="E8" s="242"/>
      <c r="F8" s="78"/>
      <c r="G8" s="242"/>
      <c r="H8" s="78"/>
      <c r="I8" s="242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X8" s="153"/>
      <c r="Y8" s="153"/>
      <c r="Z8" s="153"/>
      <c r="AB8" s="20"/>
      <c r="AD8" s="153"/>
      <c r="AG8" s="153"/>
      <c r="AH8" s="153"/>
      <c r="AI8" s="153"/>
      <c r="AK8" s="20"/>
      <c r="AM8" s="153"/>
    </row>
    <row r="9" spans="2:40" ht="22.5" thickBot="1">
      <c r="B9" s="76" t="s">
        <v>2</v>
      </c>
      <c r="C9" s="241"/>
      <c r="D9" s="243"/>
      <c r="E9" s="242"/>
      <c r="F9" s="244"/>
      <c r="G9" s="242"/>
      <c r="H9" s="79"/>
      <c r="I9" s="242"/>
      <c r="J9" s="145">
        <f>SUM(J8:J8)</f>
        <v>0</v>
      </c>
      <c r="K9" s="67"/>
      <c r="L9" s="145">
        <f>SUM(L8:L8)</f>
        <v>0</v>
      </c>
      <c r="M9" s="67"/>
      <c r="N9" s="145">
        <f>SUM(N8:N8)</f>
        <v>0</v>
      </c>
      <c r="O9" s="67"/>
      <c r="P9" s="145">
        <f>SUM(P8:P8)</f>
        <v>0</v>
      </c>
      <c r="Q9" s="67"/>
      <c r="R9" s="145">
        <f>SUM(R8:R8)</f>
        <v>0</v>
      </c>
      <c r="S9" s="67"/>
      <c r="T9" s="145">
        <f>SUM(T8:T8)</f>
        <v>0</v>
      </c>
      <c r="U9" s="67"/>
      <c r="X9" s="153"/>
      <c r="Y9" s="153"/>
      <c r="Z9" s="153"/>
      <c r="AB9" s="20"/>
      <c r="AD9" s="153"/>
      <c r="AG9" s="153"/>
      <c r="AH9" s="153"/>
      <c r="AI9" s="153"/>
      <c r="AK9" s="20"/>
      <c r="AM9" s="153"/>
    </row>
    <row r="10" spans="2:40" ht="22.5" thickTop="1">
      <c r="B10" s="240"/>
      <c r="C10" s="241"/>
      <c r="D10" s="243"/>
      <c r="E10" s="242"/>
      <c r="F10" s="244"/>
      <c r="G10" s="242"/>
      <c r="H10" s="79"/>
      <c r="I10" s="242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67"/>
      <c r="X10" s="153"/>
      <c r="Y10" s="153"/>
      <c r="Z10" s="153"/>
      <c r="AB10" s="20"/>
      <c r="AD10" s="153"/>
      <c r="AG10" s="153"/>
      <c r="AH10" s="153"/>
      <c r="AI10" s="153"/>
      <c r="AK10" s="20"/>
      <c r="AM10" s="153"/>
    </row>
    <row r="11" spans="2:40">
      <c r="J11" s="135"/>
      <c r="L11" s="235"/>
      <c r="P11" s="135"/>
      <c r="R11" s="235"/>
      <c r="U11" s="235"/>
      <c r="X11" s="153"/>
      <c r="Y11" s="153"/>
      <c r="Z11" s="153"/>
      <c r="AA11" s="153"/>
      <c r="AB11" s="20"/>
      <c r="AD11" s="20"/>
      <c r="AF11" s="20"/>
      <c r="AG11" s="20"/>
    </row>
    <row r="12" spans="2:40"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135"/>
      <c r="X12" s="153"/>
      <c r="Y12" s="153"/>
      <c r="Z12" s="153"/>
      <c r="AA12" s="153"/>
      <c r="AB12" s="20"/>
      <c r="AD12" s="20"/>
      <c r="AF12" s="20"/>
      <c r="AG12" s="20"/>
    </row>
    <row r="13" spans="2:40">
      <c r="J13" s="235"/>
      <c r="L13" s="135"/>
      <c r="P13" s="135"/>
      <c r="R13" s="135"/>
      <c r="X13" s="153"/>
      <c r="Y13" s="153"/>
      <c r="Z13" s="153"/>
      <c r="AA13" s="153"/>
      <c r="AB13" s="20"/>
      <c r="AD13" s="20"/>
      <c r="AF13" s="20"/>
      <c r="AG13" s="20"/>
    </row>
    <row r="14" spans="2:40" ht="24">
      <c r="J14" s="235"/>
      <c r="L14" s="235"/>
      <c r="R14" s="245"/>
      <c r="U14" s="235"/>
      <c r="V14" s="20"/>
      <c r="X14" s="153"/>
      <c r="Y14" s="153"/>
      <c r="Z14" s="153"/>
      <c r="AA14" s="153"/>
      <c r="AB14" s="20"/>
      <c r="AD14" s="20"/>
      <c r="AF14" s="20"/>
      <c r="AG14" s="20"/>
    </row>
    <row r="15" spans="2:40" ht="24">
      <c r="J15" s="235"/>
      <c r="L15" s="235"/>
      <c r="R15" s="246"/>
      <c r="V15" s="20"/>
      <c r="W15" s="20"/>
      <c r="X15" s="153"/>
      <c r="Y15" s="153"/>
      <c r="Z15" s="153"/>
      <c r="AA15" s="153"/>
      <c r="AB15" s="20"/>
      <c r="AD15" s="20"/>
      <c r="AF15" s="20"/>
      <c r="AG15" s="20"/>
    </row>
    <row r="16" spans="2:40">
      <c r="J16" s="235"/>
      <c r="L16" s="235"/>
      <c r="V16" s="20"/>
      <c r="W16" s="20"/>
      <c r="X16" s="153"/>
      <c r="Y16" s="153"/>
      <c r="Z16" s="153"/>
      <c r="AA16" s="153"/>
      <c r="AB16" s="20"/>
      <c r="AD16" s="20"/>
      <c r="AF16" s="20"/>
      <c r="AG16" s="20"/>
    </row>
    <row r="17" spans="1:33">
      <c r="J17" s="235"/>
      <c r="V17" s="20"/>
      <c r="W17" s="20"/>
      <c r="X17" s="153"/>
      <c r="Y17" s="153"/>
      <c r="Z17" s="153"/>
      <c r="AA17" s="153"/>
      <c r="AB17" s="20"/>
      <c r="AD17" s="20"/>
      <c r="AF17" s="20"/>
      <c r="AG17" s="20"/>
    </row>
    <row r="18" spans="1:33">
      <c r="J18" s="235"/>
      <c r="V18" s="20"/>
      <c r="W18" s="20"/>
      <c r="X18" s="153"/>
      <c r="Y18" s="153"/>
      <c r="Z18" s="153"/>
      <c r="AA18" s="153"/>
      <c r="AB18" s="20"/>
      <c r="AD18" s="20"/>
      <c r="AF18" s="20"/>
      <c r="AG18" s="20"/>
    </row>
    <row r="19" spans="1:33">
      <c r="J19" s="235"/>
      <c r="V19" s="20"/>
      <c r="W19" s="20"/>
      <c r="X19" s="153"/>
      <c r="Y19" s="153"/>
      <c r="Z19" s="153"/>
      <c r="AA19" s="153"/>
      <c r="AB19" s="20"/>
      <c r="AD19" s="20"/>
      <c r="AG19" s="20"/>
    </row>
    <row r="20" spans="1:33">
      <c r="J20" s="235"/>
      <c r="V20" s="20"/>
      <c r="W20" s="20"/>
      <c r="X20" s="153"/>
      <c r="Y20" s="153"/>
      <c r="Z20" s="153"/>
      <c r="AA20" s="153"/>
      <c r="AB20" s="20"/>
      <c r="AD20" s="20"/>
      <c r="AG20" s="20"/>
    </row>
    <row r="21" spans="1:33">
      <c r="J21" s="235"/>
      <c r="V21" s="20"/>
      <c r="W21" s="20"/>
      <c r="X21" s="153"/>
      <c r="Y21" s="153"/>
      <c r="Z21" s="153"/>
      <c r="AA21" s="153"/>
      <c r="AB21" s="20"/>
      <c r="AD21" s="20"/>
      <c r="AG21" s="20"/>
    </row>
    <row r="22" spans="1:33">
      <c r="J22" s="235"/>
      <c r="V22" s="20"/>
      <c r="W22" s="20"/>
      <c r="X22" s="153"/>
      <c r="Y22" s="153"/>
      <c r="Z22" s="153"/>
      <c r="AA22" s="153"/>
      <c r="AB22" s="20"/>
      <c r="AD22" s="20"/>
      <c r="AG22" s="20"/>
    </row>
    <row r="23" spans="1:33">
      <c r="J23" s="235"/>
      <c r="V23" s="20"/>
      <c r="W23" s="20"/>
      <c r="X23" s="153"/>
      <c r="Y23" s="153"/>
      <c r="Z23" s="153"/>
      <c r="AA23" s="153"/>
      <c r="AB23" s="20"/>
      <c r="AD23" s="20"/>
      <c r="AG23" s="20"/>
    </row>
    <row r="24" spans="1:33">
      <c r="A24" s="11">
        <v>2</v>
      </c>
      <c r="J24" s="235"/>
      <c r="V24" s="20"/>
      <c r="W24" s="20"/>
      <c r="X24" s="153"/>
      <c r="Y24" s="153"/>
      <c r="Z24" s="153"/>
      <c r="AA24" s="153"/>
      <c r="AB24" s="20"/>
      <c r="AD24" s="20"/>
      <c r="AG24" s="20"/>
    </row>
    <row r="25" spans="1:33">
      <c r="J25" s="235"/>
      <c r="V25" s="20"/>
      <c r="W25" s="20"/>
      <c r="X25" s="153"/>
      <c r="Y25" s="153"/>
      <c r="Z25" s="153"/>
      <c r="AA25" s="153"/>
      <c r="AB25" s="20"/>
      <c r="AD25" s="20"/>
      <c r="AG25" s="20"/>
    </row>
    <row r="26" spans="1:33">
      <c r="J26" s="235"/>
      <c r="W26" s="20"/>
      <c r="X26" s="153"/>
      <c r="Y26" s="153"/>
      <c r="Z26" s="153"/>
      <c r="AA26" s="153"/>
      <c r="AB26" s="20"/>
      <c r="AD26" s="20"/>
      <c r="AG26" s="20"/>
    </row>
    <row r="27" spans="1:33">
      <c r="J27" s="235"/>
      <c r="V27" s="20"/>
      <c r="W27" s="20"/>
      <c r="X27" s="153"/>
      <c r="Y27" s="153"/>
      <c r="Z27" s="153"/>
      <c r="AA27" s="153"/>
      <c r="AB27" s="20"/>
      <c r="AD27" s="20"/>
      <c r="AG27" s="20"/>
    </row>
    <row r="28" spans="1:33">
      <c r="J28" s="235"/>
      <c r="V28" s="20"/>
      <c r="X28" s="153"/>
      <c r="Y28" s="153"/>
      <c r="Z28" s="153"/>
      <c r="AA28" s="153"/>
      <c r="AB28" s="20"/>
      <c r="AD28" s="20"/>
      <c r="AG28" s="20"/>
    </row>
    <row r="29" spans="1:33">
      <c r="J29" s="235"/>
      <c r="V29" s="20"/>
      <c r="X29" s="153"/>
      <c r="Y29" s="153"/>
      <c r="Z29" s="153"/>
      <c r="AA29" s="153"/>
      <c r="AB29" s="20"/>
      <c r="AD29" s="20"/>
      <c r="AG29" s="20"/>
    </row>
    <row r="30" spans="1:33">
      <c r="J30" s="235"/>
      <c r="X30" s="153"/>
      <c r="Y30" s="153"/>
      <c r="Z30" s="153"/>
      <c r="AA30" s="153"/>
      <c r="AB30" s="20"/>
      <c r="AD30" s="20"/>
      <c r="AG30" s="20"/>
    </row>
    <row r="31" spans="1:33">
      <c r="J31" s="235"/>
      <c r="X31" s="153"/>
      <c r="Y31" s="153"/>
      <c r="Z31" s="153"/>
      <c r="AA31" s="153"/>
      <c r="AB31" s="20"/>
      <c r="AD31" s="20"/>
      <c r="AG31" s="20"/>
    </row>
    <row r="32" spans="1:33">
      <c r="J32" s="235"/>
      <c r="X32" s="153"/>
      <c r="Y32" s="153"/>
      <c r="Z32" s="153"/>
      <c r="AA32" s="153"/>
      <c r="AB32" s="20"/>
      <c r="AD32" s="20"/>
      <c r="AG32" s="20"/>
    </row>
    <row r="33" spans="1:33">
      <c r="J33" s="235"/>
      <c r="X33" s="153"/>
      <c r="Y33" s="153"/>
      <c r="Z33" s="153"/>
      <c r="AA33" s="153"/>
      <c r="AB33" s="20"/>
      <c r="AD33" s="20"/>
      <c r="AG33" s="20"/>
    </row>
    <row r="34" spans="1:33">
      <c r="J34" s="235"/>
      <c r="X34" s="153"/>
      <c r="Y34" s="153"/>
      <c r="Z34" s="153"/>
      <c r="AA34" s="153"/>
      <c r="AB34" s="20"/>
      <c r="AD34" s="20"/>
      <c r="AG34" s="20"/>
    </row>
    <row r="35" spans="1:33">
      <c r="J35" s="235"/>
      <c r="X35" s="153"/>
      <c r="Y35" s="153"/>
      <c r="Z35" s="153"/>
      <c r="AA35" s="153"/>
      <c r="AB35" s="20"/>
      <c r="AD35" s="20"/>
      <c r="AG35" s="20"/>
    </row>
    <row r="36" spans="1:33">
      <c r="J36" s="235"/>
      <c r="X36" s="153"/>
      <c r="Y36" s="153"/>
      <c r="Z36" s="153"/>
      <c r="AA36" s="153"/>
      <c r="AB36" s="20"/>
      <c r="AD36" s="20"/>
      <c r="AG36" s="20"/>
    </row>
    <row r="37" spans="1:33">
      <c r="J37" s="235"/>
      <c r="X37" s="153"/>
      <c r="Y37" s="153"/>
      <c r="Z37" s="153"/>
      <c r="AA37" s="153"/>
      <c r="AB37" s="20"/>
      <c r="AD37" s="20"/>
      <c r="AG37" s="20"/>
    </row>
    <row r="38" spans="1:33">
      <c r="J38" s="235"/>
      <c r="X38" s="153"/>
      <c r="Y38" s="153"/>
      <c r="Z38" s="153"/>
      <c r="AA38" s="153"/>
      <c r="AB38" s="20"/>
      <c r="AD38" s="20"/>
      <c r="AG38" s="20"/>
    </row>
    <row r="39" spans="1:33">
      <c r="J39" s="235"/>
      <c r="X39" s="153"/>
      <c r="Y39" s="153"/>
      <c r="Z39" s="153"/>
      <c r="AA39" s="153"/>
      <c r="AB39" s="20"/>
      <c r="AD39" s="20"/>
      <c r="AG39" s="20"/>
    </row>
    <row r="40" spans="1:33">
      <c r="J40" s="235"/>
      <c r="X40" s="153"/>
      <c r="Y40" s="153"/>
      <c r="Z40" s="153"/>
      <c r="AA40" s="153"/>
      <c r="AB40" s="20"/>
      <c r="AD40" s="20"/>
      <c r="AG40" s="20"/>
    </row>
    <row r="41" spans="1:33">
      <c r="J41" s="235"/>
      <c r="X41" s="153"/>
      <c r="Y41" s="153"/>
      <c r="Z41" s="153"/>
      <c r="AA41" s="153"/>
      <c r="AB41" s="20"/>
      <c r="AD41" s="20"/>
      <c r="AG41" s="20"/>
    </row>
    <row r="42" spans="1:33">
      <c r="J42" s="235"/>
      <c r="X42" s="153"/>
      <c r="Y42" s="153"/>
      <c r="Z42" s="153"/>
      <c r="AA42" s="153"/>
      <c r="AB42" s="20"/>
      <c r="AD42" s="20"/>
      <c r="AG42" s="20"/>
    </row>
    <row r="43" spans="1:33">
      <c r="J43" s="235"/>
      <c r="X43" s="153"/>
      <c r="Y43" s="153"/>
      <c r="Z43" s="153"/>
      <c r="AA43" s="153"/>
      <c r="AB43" s="20"/>
      <c r="AD43" s="20"/>
      <c r="AG43" s="20"/>
    </row>
    <row r="44" spans="1:33">
      <c r="J44" s="235"/>
      <c r="X44" s="153"/>
      <c r="Y44" s="153"/>
      <c r="Z44" s="153"/>
      <c r="AA44" s="153"/>
      <c r="AB44" s="20"/>
      <c r="AD44" s="20"/>
      <c r="AG44" s="20"/>
    </row>
    <row r="45" spans="1:33">
      <c r="J45" s="235"/>
      <c r="X45" s="153"/>
      <c r="Y45" s="153"/>
      <c r="Z45" s="153"/>
      <c r="AA45" s="153"/>
      <c r="AB45" s="20"/>
      <c r="AD45" s="20"/>
      <c r="AG45" s="20"/>
    </row>
    <row r="46" spans="1:33">
      <c r="J46" s="235"/>
      <c r="X46" s="153"/>
      <c r="Y46" s="153"/>
      <c r="Z46" s="153"/>
      <c r="AA46" s="153"/>
      <c r="AB46" s="20"/>
      <c r="AD46" s="20"/>
    </row>
    <row r="47" spans="1:33">
      <c r="J47" s="235"/>
      <c r="X47" s="153"/>
      <c r="Y47" s="153"/>
      <c r="Z47" s="153"/>
      <c r="AA47" s="153"/>
      <c r="AB47" s="20"/>
      <c r="AD47" s="20"/>
    </row>
    <row r="48" spans="1:33">
      <c r="A48" s="11">
        <v>3</v>
      </c>
      <c r="J48" s="235"/>
      <c r="X48" s="153"/>
      <c r="Y48" s="153"/>
      <c r="Z48" s="153"/>
      <c r="AA48" s="153"/>
      <c r="AB48" s="20"/>
      <c r="AD48" s="20"/>
    </row>
    <row r="49" spans="4:31">
      <c r="J49" s="235"/>
      <c r="X49" s="153"/>
      <c r="Y49" s="153"/>
      <c r="Z49" s="153"/>
      <c r="AA49" s="153"/>
      <c r="AB49" s="20"/>
      <c r="AD49" s="20"/>
    </row>
    <row r="50" spans="4:31">
      <c r="J50" s="235"/>
      <c r="X50" s="153"/>
      <c r="Y50" s="153"/>
      <c r="Z50" s="153"/>
      <c r="AB50" s="20"/>
      <c r="AD50" s="20"/>
    </row>
    <row r="51" spans="4:31">
      <c r="J51" s="235"/>
      <c r="AC51" s="12"/>
    </row>
    <row r="52" spans="4:31">
      <c r="J52" s="235"/>
    </row>
    <row r="53" spans="4:31">
      <c r="J53" s="235"/>
      <c r="W53" s="339"/>
      <c r="X53" s="339"/>
      <c r="Y53" s="339"/>
      <c r="Z53" s="339"/>
      <c r="AA53" s="339"/>
      <c r="AB53" s="339"/>
      <c r="AC53" s="339"/>
      <c r="AD53" s="339"/>
      <c r="AE53" s="339"/>
    </row>
    <row r="54" spans="4:31">
      <c r="J54" s="235"/>
      <c r="AB54" s="20"/>
    </row>
    <row r="55" spans="4:31">
      <c r="X55" s="20"/>
      <c r="AB55" s="20"/>
      <c r="AD55" s="20"/>
    </row>
    <row r="56" spans="4:31">
      <c r="D56" s="77"/>
      <c r="X56" s="20"/>
      <c r="AB56" s="20"/>
      <c r="AD56" s="20"/>
    </row>
    <row r="57" spans="4:31">
      <c r="X57" s="20"/>
      <c r="AB57" s="20"/>
      <c r="AD57" s="20"/>
    </row>
    <row r="58" spans="4:31">
      <c r="X58" s="20"/>
      <c r="AB58" s="20"/>
      <c r="AD58" s="20"/>
    </row>
    <row r="59" spans="4:31">
      <c r="X59" s="20"/>
      <c r="AB59" s="20"/>
      <c r="AD59" s="20"/>
    </row>
    <row r="60" spans="4:31">
      <c r="X60" s="20"/>
      <c r="AB60" s="20"/>
      <c r="AD60" s="20"/>
    </row>
    <row r="61" spans="4:31">
      <c r="X61" s="20"/>
      <c r="AB61" s="20"/>
      <c r="AD61" s="20"/>
    </row>
    <row r="62" spans="4:31">
      <c r="X62" s="20"/>
      <c r="AB62" s="20"/>
      <c r="AD62" s="20"/>
    </row>
    <row r="63" spans="4:31">
      <c r="X63" s="20"/>
      <c r="AB63" s="20"/>
      <c r="AD63" s="20"/>
    </row>
    <row r="64" spans="4:31">
      <c r="X64" s="20"/>
      <c r="AB64" s="20"/>
      <c r="AD64" s="20"/>
    </row>
    <row r="65" spans="24:30">
      <c r="X65" s="20"/>
      <c r="AB65" s="20"/>
      <c r="AD65" s="20"/>
    </row>
    <row r="66" spans="24:30">
      <c r="X66" s="20"/>
      <c r="AB66" s="20"/>
      <c r="AD66" s="20"/>
    </row>
    <row r="67" spans="24:30">
      <c r="X67" s="20"/>
      <c r="AB67" s="20"/>
      <c r="AD67" s="20"/>
    </row>
    <row r="68" spans="24:30">
      <c r="X68" s="20"/>
      <c r="AB68" s="20"/>
      <c r="AD68" s="20"/>
    </row>
    <row r="69" spans="24:30">
      <c r="X69" s="20"/>
      <c r="AB69" s="20"/>
      <c r="AD69" s="20"/>
    </row>
    <row r="70" spans="24:30">
      <c r="X70" s="20"/>
      <c r="AB70" s="20"/>
      <c r="AD70" s="20"/>
    </row>
    <row r="71" spans="24:30">
      <c r="X71" s="20"/>
      <c r="AB71" s="20"/>
      <c r="AD71" s="20"/>
    </row>
    <row r="72" spans="24:30">
      <c r="X72" s="20"/>
      <c r="AB72" s="20"/>
      <c r="AD72" s="20"/>
    </row>
    <row r="73" spans="24:30">
      <c r="X73" s="20"/>
      <c r="AB73" s="20"/>
      <c r="AD73" s="20"/>
    </row>
    <row r="74" spans="24:30">
      <c r="X74" s="20"/>
      <c r="AB74" s="20"/>
      <c r="AD74" s="20"/>
    </row>
    <row r="75" spans="24:30">
      <c r="X75" s="20"/>
      <c r="AB75" s="20"/>
      <c r="AD75" s="20"/>
    </row>
    <row r="76" spans="24:30">
      <c r="X76" s="20"/>
      <c r="AB76" s="20"/>
      <c r="AD76" s="20"/>
    </row>
    <row r="77" spans="24:30">
      <c r="X77" s="20"/>
      <c r="AB77" s="20"/>
      <c r="AD77" s="20"/>
    </row>
    <row r="78" spans="24:30">
      <c r="X78" s="20"/>
      <c r="AB78" s="20"/>
      <c r="AD78" s="20"/>
    </row>
    <row r="79" spans="24:30">
      <c r="X79" s="20"/>
      <c r="AB79" s="20"/>
      <c r="AD79" s="20"/>
    </row>
    <row r="80" spans="24:30">
      <c r="X80" s="20"/>
      <c r="AB80" s="20"/>
      <c r="AD80" s="20"/>
    </row>
    <row r="81" spans="24:30">
      <c r="X81" s="20"/>
      <c r="AB81" s="20"/>
      <c r="AD81" s="20"/>
    </row>
    <row r="82" spans="24:30">
      <c r="X82" s="20"/>
      <c r="AB82" s="20"/>
      <c r="AD82" s="20"/>
    </row>
    <row r="83" spans="24:30">
      <c r="X83" s="20"/>
      <c r="AB83" s="20"/>
      <c r="AD83" s="20"/>
    </row>
    <row r="84" spans="24:30">
      <c r="X84" s="20"/>
      <c r="AB84" s="20"/>
      <c r="AD84" s="20"/>
    </row>
    <row r="85" spans="24:30">
      <c r="X85" s="20"/>
      <c r="AB85" s="20"/>
      <c r="AD85" s="20"/>
    </row>
    <row r="86" spans="24:30">
      <c r="X86" s="20"/>
      <c r="AB86" s="20"/>
      <c r="AD86" s="20"/>
    </row>
    <row r="87" spans="24:30">
      <c r="X87" s="20"/>
      <c r="AB87" s="20"/>
      <c r="AD87" s="20"/>
    </row>
    <row r="88" spans="24:30">
      <c r="X88" s="20"/>
      <c r="AB88" s="20"/>
      <c r="AD88" s="20"/>
    </row>
    <row r="89" spans="24:30">
      <c r="X89" s="20"/>
      <c r="AB89" s="20"/>
      <c r="AD89" s="20"/>
    </row>
    <row r="90" spans="24:30">
      <c r="X90" s="20"/>
      <c r="AB90" s="20"/>
      <c r="AD90" s="20"/>
    </row>
    <row r="91" spans="24:30">
      <c r="X91" s="20"/>
      <c r="AB91" s="20"/>
      <c r="AD91" s="20"/>
    </row>
    <row r="92" spans="24:30">
      <c r="X92" s="20"/>
      <c r="AB92" s="20"/>
      <c r="AD92" s="20"/>
    </row>
    <row r="93" spans="24:30">
      <c r="X93" s="20"/>
      <c r="AD93" s="20"/>
    </row>
    <row r="94" spans="24:30">
      <c r="X94" s="20"/>
      <c r="AD94" s="20"/>
    </row>
    <row r="95" spans="24:30">
      <c r="X95" s="20"/>
      <c r="AD95" s="20"/>
    </row>
    <row r="96" spans="24:30">
      <c r="X96" s="20"/>
    </row>
    <row r="97" spans="28:28">
      <c r="AB97" s="20"/>
    </row>
  </sheetData>
  <mergeCells count="12">
    <mergeCell ref="AF6:AN6"/>
    <mergeCell ref="W6:AE6"/>
    <mergeCell ref="W53:AE53"/>
    <mergeCell ref="D6:H6"/>
    <mergeCell ref="J6:N6"/>
    <mergeCell ref="P6:T6"/>
    <mergeCell ref="B1:T1"/>
    <mergeCell ref="B2:T2"/>
    <mergeCell ref="B4:I4"/>
    <mergeCell ref="J4:Q4"/>
    <mergeCell ref="R4:T4"/>
    <mergeCell ref="B3:T3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11"/>
  <sheetViews>
    <sheetView rightToLeft="1" view="pageBreakPreview" zoomScaleNormal="100" zoomScaleSheetLayoutView="100" workbookViewId="0">
      <selection activeCell="A12" sqref="A12:XFD20"/>
    </sheetView>
  </sheetViews>
  <sheetFormatPr defaultColWidth="9.140625" defaultRowHeight="18"/>
  <cols>
    <col min="1" max="1" width="32.42578125" style="371" customWidth="1"/>
    <col min="2" max="2" width="1.42578125" style="371" customWidth="1"/>
    <col min="3" max="3" width="18.85546875" style="371" bestFit="1" customWidth="1"/>
    <col min="4" max="4" width="0.85546875" style="371" customWidth="1"/>
    <col min="5" max="5" width="26" style="371" customWidth="1"/>
    <col min="6" max="6" width="10.7109375" style="390" bestFit="1" customWidth="1"/>
    <col min="7" max="16384" width="9.140625" style="390"/>
  </cols>
  <sheetData>
    <row r="1" spans="1:5" s="430" customFormat="1" ht="18.75">
      <c r="A1" s="376" t="str">
        <f>' سهام'!$A$1</f>
        <v>صندوق سرمایه‌گذاری قابل معامله بخشی کیان (یوتیلیتی)</v>
      </c>
      <c r="B1" s="376"/>
      <c r="C1" s="376"/>
      <c r="D1" s="376"/>
      <c r="E1" s="376"/>
    </row>
    <row r="2" spans="1:5" s="430" customFormat="1" ht="18.75">
      <c r="A2" s="376" t="s">
        <v>46</v>
      </c>
      <c r="B2" s="376"/>
      <c r="C2" s="376"/>
      <c r="D2" s="376"/>
      <c r="E2" s="376"/>
    </row>
    <row r="3" spans="1:5" s="430" customFormat="1" ht="18.75">
      <c r="A3" s="376" t="str">
        <f>' سهام'!A3</f>
        <v>برای ماه منتهی به 1404/12/29</v>
      </c>
      <c r="B3" s="376"/>
      <c r="C3" s="376"/>
      <c r="D3" s="376"/>
      <c r="E3" s="376"/>
    </row>
    <row r="4" spans="1:5" s="430" customFormat="1" ht="18.75">
      <c r="A4" s="431"/>
      <c r="B4" s="431"/>
      <c r="C4" s="431"/>
      <c r="D4" s="431"/>
      <c r="E4" s="431"/>
    </row>
    <row r="5" spans="1:5" ht="18.75">
      <c r="A5" s="377" t="s">
        <v>28</v>
      </c>
      <c r="B5" s="377"/>
      <c r="C5" s="377"/>
      <c r="D5" s="377"/>
      <c r="E5" s="377"/>
    </row>
    <row r="6" spans="1:5" ht="38.25" thickBot="1">
      <c r="A6" s="427"/>
      <c r="B6" s="428"/>
      <c r="C6" s="429" t="str">
        <f>'درآمد سود سهام'!$J$6</f>
        <v>طی اسفند ماه</v>
      </c>
      <c r="D6" s="372"/>
      <c r="E6" s="429" t="str">
        <f>'درآمد سود سهام'!$P$6</f>
        <v>از ابتدای سال مالی تا پایان اسفند ماه</v>
      </c>
    </row>
    <row r="7" spans="1:5" ht="16.5" customHeight="1">
      <c r="A7" s="432"/>
      <c r="B7" s="433"/>
      <c r="C7" s="434" t="s">
        <v>6</v>
      </c>
      <c r="D7" s="370"/>
      <c r="E7" s="434" t="s">
        <v>6</v>
      </c>
    </row>
    <row r="8" spans="1:5" ht="18.75" thickBot="1">
      <c r="A8" s="433"/>
      <c r="B8" s="433"/>
      <c r="C8" s="374"/>
      <c r="D8" s="387"/>
      <c r="E8" s="374"/>
    </row>
    <row r="9" spans="1:5" ht="27" customHeight="1">
      <c r="A9" s="435" t="s">
        <v>127</v>
      </c>
      <c r="B9" s="422"/>
      <c r="C9" s="67">
        <v>-369978606</v>
      </c>
      <c r="D9" s="67"/>
      <c r="E9" s="67">
        <v>3795385706</v>
      </c>
    </row>
    <row r="10" spans="1:5" ht="24.75" customHeight="1" thickBot="1">
      <c r="A10" s="436"/>
      <c r="B10" s="372"/>
      <c r="C10" s="149">
        <f>SUM(C9:C9)</f>
        <v>-369978606</v>
      </c>
      <c r="D10" s="67"/>
      <c r="E10" s="149">
        <f>SUM(E9:E9)</f>
        <v>3795385706</v>
      </c>
    </row>
    <row r="11" spans="1:5" ht="18.75" thickTop="1">
      <c r="D11" s="67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59999389629810485"/>
    <pageSetUpPr fitToPage="1"/>
  </sheetPr>
  <dimension ref="A1:P19"/>
  <sheetViews>
    <sheetView rightToLeft="1" view="pageBreakPreview" zoomScale="80" zoomScaleNormal="100" zoomScaleSheetLayoutView="80" workbookViewId="0">
      <selection activeCell="E22" sqref="E22"/>
    </sheetView>
  </sheetViews>
  <sheetFormatPr defaultColWidth="9.140625" defaultRowHeight="21.75"/>
  <cols>
    <col min="1" max="1" width="50.85546875" style="53" customWidth="1"/>
    <col min="2" max="2" width="0.85546875" style="53" customWidth="1"/>
    <col min="3" max="3" width="25" style="64" bestFit="1" customWidth="1"/>
    <col min="4" max="4" width="0.85546875" style="64" customWidth="1"/>
    <col min="5" max="5" width="25" style="64" bestFit="1" customWidth="1"/>
    <col min="6" max="6" width="0.7109375" style="64" customWidth="1"/>
    <col min="7" max="7" width="23.140625" style="64" bestFit="1" customWidth="1"/>
    <col min="8" max="8" width="0.7109375" style="64" customWidth="1"/>
    <col min="9" max="9" width="23.140625" style="64" bestFit="1" customWidth="1"/>
    <col min="10" max="10" width="0.5703125" style="64" customWidth="1"/>
    <col min="11" max="11" width="17" style="64" bestFit="1" customWidth="1"/>
    <col min="12" max="12" width="0.5703125" style="64" customWidth="1"/>
    <col min="13" max="13" width="23.140625" style="64" bestFit="1" customWidth="1"/>
    <col min="14" max="14" width="21.28515625" style="2" bestFit="1" customWidth="1"/>
    <col min="15" max="15" width="17.85546875" style="10" bestFit="1" customWidth="1"/>
    <col min="16" max="16" width="9.140625" style="10"/>
    <col min="17" max="16384" width="9.140625" style="2"/>
  </cols>
  <sheetData>
    <row r="1" spans="1:16" ht="24.75">
      <c r="A1" s="270" t="str">
        <f>' سهام'!$A$1</f>
        <v>صندوق سرمایه‌گذاری قابل معامله بخشی کیان (یوتیلیتی)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6" ht="24.75">
      <c r="A2" s="270" t="s">
        <v>46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6" ht="24.75">
      <c r="A3" s="270" t="str">
        <f>' سهام'!A3</f>
        <v>برای ماه منتهی به 1404/12/29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16" ht="24.7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6" ht="24.75">
      <c r="A5" s="271" t="s">
        <v>89</v>
      </c>
      <c r="B5" s="271"/>
      <c r="C5" s="271"/>
      <c r="D5" s="81"/>
      <c r="E5" s="82"/>
      <c r="F5" s="82"/>
      <c r="G5" s="82"/>
      <c r="H5" s="82"/>
      <c r="I5" s="82"/>
      <c r="J5" s="82"/>
      <c r="K5" s="82"/>
      <c r="L5" s="82"/>
      <c r="M5" s="82"/>
    </row>
    <row r="6" spans="1:16" ht="24.75">
      <c r="A6" s="140"/>
      <c r="B6" s="140"/>
      <c r="C6" s="140"/>
      <c r="D6" s="81"/>
      <c r="E6" s="82"/>
      <c r="F6" s="82"/>
      <c r="G6" s="82"/>
      <c r="H6" s="82"/>
      <c r="I6" s="82"/>
      <c r="J6" s="82"/>
      <c r="K6" s="82"/>
      <c r="L6" s="82"/>
      <c r="M6" s="82"/>
    </row>
    <row r="7" spans="1:16" ht="24.75" customHeight="1" thickBot="1">
      <c r="A7" s="83"/>
      <c r="B7" s="141"/>
      <c r="C7" s="342" t="str">
        <f>'درآمد سود سهام'!$J$6</f>
        <v>طی اسفند ماه</v>
      </c>
      <c r="D7" s="342"/>
      <c r="E7" s="342"/>
      <c r="F7" s="342"/>
      <c r="G7" s="342"/>
      <c r="H7" s="82"/>
      <c r="I7" s="342" t="str">
        <f>'درآمد سود سهام'!$P$6</f>
        <v>از ابتدای سال مالی تا پایان اسفند ماه</v>
      </c>
      <c r="J7" s="342"/>
      <c r="K7" s="342"/>
      <c r="L7" s="342"/>
      <c r="M7" s="342"/>
    </row>
    <row r="8" spans="1:16" ht="46.5" customHeight="1" thickBot="1">
      <c r="A8" s="85" t="s">
        <v>32</v>
      </c>
      <c r="B8" s="86"/>
      <c r="C8" s="87" t="s">
        <v>47</v>
      </c>
      <c r="D8" s="88"/>
      <c r="E8" s="87" t="s">
        <v>34</v>
      </c>
      <c r="F8" s="88"/>
      <c r="G8" s="87" t="s">
        <v>35</v>
      </c>
      <c r="H8" s="82"/>
      <c r="I8" s="87" t="s">
        <v>47</v>
      </c>
      <c r="J8" s="88"/>
      <c r="K8" s="87" t="s">
        <v>34</v>
      </c>
      <c r="L8" s="88"/>
      <c r="M8" s="87" t="s">
        <v>35</v>
      </c>
    </row>
    <row r="9" spans="1:16" ht="24">
      <c r="A9" s="85" t="s">
        <v>71</v>
      </c>
      <c r="B9" s="86"/>
      <c r="C9" s="89">
        <v>0</v>
      </c>
      <c r="D9" s="89"/>
      <c r="E9" s="89">
        <v>0</v>
      </c>
      <c r="F9" s="89"/>
      <c r="G9" s="89">
        <f>E9+C9</f>
        <v>0</v>
      </c>
      <c r="H9" s="89"/>
      <c r="I9" s="89">
        <v>0</v>
      </c>
      <c r="J9" s="89"/>
      <c r="K9" s="89">
        <v>0</v>
      </c>
      <c r="L9" s="89"/>
      <c r="M9" s="89">
        <f>K9+I9</f>
        <v>0</v>
      </c>
    </row>
    <row r="10" spans="1:16" s="1" customFormat="1" ht="24.75" thickBot="1">
      <c r="A10" s="62"/>
      <c r="B10" s="84"/>
      <c r="C10" s="91">
        <f>SUM(C9:C9)</f>
        <v>0</v>
      </c>
      <c r="D10" s="92"/>
      <c r="E10" s="91">
        <f>SUM(E9:E9)</f>
        <v>0</v>
      </c>
      <c r="F10" s="92"/>
      <c r="G10" s="91">
        <f>SUM(G9:G9)</f>
        <v>0</v>
      </c>
      <c r="H10" s="92"/>
      <c r="I10" s="91">
        <f>SUM(I9:I9)</f>
        <v>0</v>
      </c>
      <c r="J10" s="92"/>
      <c r="K10" s="91">
        <f>SUM(K9:K9)</f>
        <v>0</v>
      </c>
      <c r="L10" s="93" t="e">
        <f>SUM(#REF!)</f>
        <v>#REF!</v>
      </c>
      <c r="M10" s="91">
        <f>SUM(M9:M9)</f>
        <v>0</v>
      </c>
      <c r="O10" s="10"/>
      <c r="P10" s="10"/>
    </row>
    <row r="11" spans="1:16" s="1" customFormat="1" ht="22.5" thickTop="1">
      <c r="A11" s="53"/>
      <c r="B11" s="53"/>
      <c r="C11" s="64"/>
      <c r="D11" s="90"/>
      <c r="E11" s="64"/>
      <c r="F11" s="90"/>
      <c r="G11" s="64"/>
      <c r="H11" s="90"/>
      <c r="I11" s="64"/>
      <c r="J11" s="90"/>
      <c r="K11" s="64"/>
      <c r="L11" s="64"/>
      <c r="M11" s="64"/>
      <c r="N11" s="10"/>
      <c r="O11" s="10"/>
      <c r="P11" s="10"/>
    </row>
    <row r="12" spans="1:16" s="1" customFormat="1">
      <c r="A12" s="53"/>
      <c r="B12" s="53"/>
      <c r="C12" s="64"/>
      <c r="D12" s="90"/>
      <c r="E12" s="64"/>
      <c r="F12" s="90"/>
      <c r="G12" s="64"/>
      <c r="H12" s="90"/>
      <c r="I12" s="64"/>
      <c r="J12" s="90"/>
      <c r="K12" s="64"/>
      <c r="L12" s="64"/>
      <c r="M12" s="64"/>
      <c r="O12" s="10"/>
      <c r="P12" s="10"/>
    </row>
    <row r="15" spans="1:16" s="64" customFormat="1" ht="18"/>
    <row r="16" spans="1:16" s="64" customFormat="1" ht="18"/>
    <row r="17" s="64" customFormat="1" ht="18"/>
    <row r="18" s="64" customFormat="1" ht="18"/>
    <row r="19" s="64" customFormat="1" ht="18"/>
  </sheetData>
  <autoFilter ref="A8:M8" xr:uid="{00000000-0009-0000-0000-00000A000000}">
    <sortState xmlns:xlrd2="http://schemas.microsoft.com/office/spreadsheetml/2017/richdata2" ref="A9:N18">
      <sortCondition descending="1" ref="M8"/>
    </sortState>
  </autoFilter>
  <mergeCells count="6">
    <mergeCell ref="A1:M1"/>
    <mergeCell ref="A2:M2"/>
    <mergeCell ref="A3:M3"/>
    <mergeCell ref="A5:C5"/>
    <mergeCell ref="C7:G7"/>
    <mergeCell ref="I7:M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14"/>
  <sheetViews>
    <sheetView rightToLeft="1" view="pageBreakPreview" zoomScaleNormal="100" zoomScaleSheetLayoutView="100" workbookViewId="0">
      <selection activeCell="A15" sqref="A15:XFD34"/>
    </sheetView>
  </sheetViews>
  <sheetFormatPr defaultColWidth="9.140625" defaultRowHeight="21.75"/>
  <cols>
    <col min="1" max="1" width="50.85546875" style="371" customWidth="1"/>
    <col min="2" max="2" width="0.85546875" style="371" customWidth="1"/>
    <col min="3" max="3" width="25" style="64" bestFit="1" customWidth="1"/>
    <col min="4" max="4" width="0.85546875" style="64" customWidth="1"/>
    <col min="5" max="5" width="25" style="64" bestFit="1" customWidth="1"/>
    <col min="6" max="6" width="0.7109375" style="64" customWidth="1"/>
    <col min="7" max="7" width="23.140625" style="64" bestFit="1" customWidth="1"/>
    <col min="8" max="8" width="0.7109375" style="64" customWidth="1"/>
    <col min="9" max="9" width="23.140625" style="64" bestFit="1" customWidth="1"/>
    <col min="10" max="10" width="0.5703125" style="64" customWidth="1"/>
    <col min="11" max="11" width="17" style="64" bestFit="1" customWidth="1"/>
    <col min="12" max="12" width="0.5703125" style="64" customWidth="1"/>
    <col min="13" max="13" width="23.140625" style="64" bestFit="1" customWidth="1"/>
    <col min="14" max="14" width="21.28515625" style="390" bestFit="1" customWidth="1"/>
    <col min="15" max="15" width="17.85546875" style="10" bestFit="1" customWidth="1"/>
    <col min="16" max="16" width="9.140625" style="10"/>
    <col min="17" max="16384" width="9.140625" style="390"/>
  </cols>
  <sheetData>
    <row r="1" spans="1:16" ht="24.75">
      <c r="A1" s="438" t="str">
        <f>' سهام'!$A$1</f>
        <v>صندوق سرمایه‌گذاری قابل معامله بخشی کیان (یوتیلیتی)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16" ht="24.75">
      <c r="A2" s="438" t="s">
        <v>46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</row>
    <row r="3" spans="1:16" ht="24.75">
      <c r="A3" s="438" t="str">
        <f>' سهام'!A3</f>
        <v>برای ماه منتهی به 1404/12/29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</row>
    <row r="4" spans="1:16" ht="24.75">
      <c r="A4" s="439"/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</row>
    <row r="5" spans="1:16" ht="24.75">
      <c r="A5" s="440" t="s">
        <v>88</v>
      </c>
      <c r="B5" s="440"/>
      <c r="C5" s="440"/>
      <c r="D5" s="81"/>
      <c r="E5" s="82"/>
      <c r="F5" s="82"/>
      <c r="G5" s="82"/>
      <c r="H5" s="82"/>
      <c r="I5" s="82"/>
      <c r="J5" s="82"/>
      <c r="K5" s="82"/>
      <c r="L5" s="82"/>
      <c r="M5" s="82"/>
    </row>
    <row r="6" spans="1:16" ht="24.75">
      <c r="A6" s="437"/>
      <c r="B6" s="437"/>
      <c r="C6" s="437"/>
      <c r="D6" s="81"/>
      <c r="E6" s="82"/>
      <c r="F6" s="82"/>
      <c r="G6" s="82"/>
      <c r="H6" s="82"/>
      <c r="I6" s="82"/>
      <c r="J6" s="82"/>
      <c r="K6" s="82"/>
      <c r="L6" s="82"/>
      <c r="M6" s="82"/>
    </row>
    <row r="7" spans="1:16" ht="25.5" thickBot="1">
      <c r="A7" s="441"/>
      <c r="B7" s="442"/>
      <c r="C7" s="342" t="str">
        <f>'درآمد سود سهام'!$J$6</f>
        <v>طی اسفند ماه</v>
      </c>
      <c r="D7" s="342"/>
      <c r="E7" s="342"/>
      <c r="F7" s="342"/>
      <c r="G7" s="342"/>
      <c r="H7" s="82"/>
      <c r="I7" s="342" t="str">
        <f>'درآمد سود سهام'!$P$6</f>
        <v>از ابتدای سال مالی تا پایان اسفند ماه</v>
      </c>
      <c r="J7" s="342"/>
      <c r="K7" s="342"/>
      <c r="L7" s="342"/>
      <c r="M7" s="342"/>
    </row>
    <row r="8" spans="1:16" ht="46.5" customHeight="1" thickBot="1">
      <c r="A8" s="443" t="s">
        <v>32</v>
      </c>
      <c r="B8" s="444"/>
      <c r="C8" s="87" t="s">
        <v>47</v>
      </c>
      <c r="D8" s="88"/>
      <c r="E8" s="87" t="s">
        <v>34</v>
      </c>
      <c r="F8" s="88"/>
      <c r="G8" s="87" t="s">
        <v>35</v>
      </c>
      <c r="H8" s="82"/>
      <c r="I8" s="87" t="s">
        <v>47</v>
      </c>
      <c r="J8" s="88"/>
      <c r="K8" s="87" t="s">
        <v>34</v>
      </c>
      <c r="L8" s="88"/>
      <c r="M8" s="87" t="s">
        <v>35</v>
      </c>
    </row>
    <row r="9" spans="1:16" ht="24">
      <c r="A9" s="445" t="s">
        <v>134</v>
      </c>
      <c r="B9" s="444"/>
      <c r="C9" s="89">
        <v>68638</v>
      </c>
      <c r="D9" s="89"/>
      <c r="E9" s="89">
        <v>0</v>
      </c>
      <c r="F9" s="89"/>
      <c r="G9" s="89">
        <f>E9+C9</f>
        <v>68638</v>
      </c>
      <c r="H9" s="89"/>
      <c r="I9" s="89">
        <v>68638</v>
      </c>
      <c r="J9" s="89"/>
      <c r="K9" s="89">
        <v>0</v>
      </c>
      <c r="L9" s="89"/>
      <c r="M9" s="89">
        <f>K9+I9</f>
        <v>68638</v>
      </c>
    </row>
    <row r="10" spans="1:16" ht="24">
      <c r="A10" s="445" t="s">
        <v>135</v>
      </c>
      <c r="B10" s="444"/>
      <c r="C10" s="89">
        <v>93396389417</v>
      </c>
      <c r="D10" s="89"/>
      <c r="E10" s="89">
        <v>0</v>
      </c>
      <c r="F10" s="89"/>
      <c r="G10" s="89">
        <f t="shared" ref="G10:G11" si="0">E10+C10</f>
        <v>93396389417</v>
      </c>
      <c r="H10" s="89"/>
      <c r="I10" s="89">
        <v>99698863063</v>
      </c>
      <c r="J10" s="89"/>
      <c r="K10" s="89">
        <v>0</v>
      </c>
      <c r="L10" s="89"/>
      <c r="M10" s="89">
        <f t="shared" ref="M10:M11" si="1">K10+I10</f>
        <v>99698863063</v>
      </c>
    </row>
    <row r="11" spans="1:16" ht="24">
      <c r="A11" s="445" t="s">
        <v>136</v>
      </c>
      <c r="B11" s="444"/>
      <c r="C11" s="89">
        <v>4109</v>
      </c>
      <c r="D11" s="89"/>
      <c r="E11" s="89">
        <v>0</v>
      </c>
      <c r="F11" s="89"/>
      <c r="G11" s="89">
        <f t="shared" si="0"/>
        <v>4109</v>
      </c>
      <c r="H11" s="89"/>
      <c r="I11" s="89">
        <v>4109</v>
      </c>
      <c r="J11" s="89"/>
      <c r="K11" s="89">
        <v>0</v>
      </c>
      <c r="L11" s="89"/>
      <c r="M11" s="89">
        <f t="shared" si="1"/>
        <v>4109</v>
      </c>
    </row>
    <row r="12" spans="1:16" s="412" customFormat="1" ht="24.75" thickBot="1">
      <c r="A12" s="446"/>
      <c r="B12" s="447"/>
      <c r="C12" s="91">
        <f>SUM(C9:C11)</f>
        <v>93396462164</v>
      </c>
      <c r="D12" s="91">
        <f t="shared" ref="D12:M12" si="2">SUM(D9:D11)</f>
        <v>0</v>
      </c>
      <c r="E12" s="91">
        <f t="shared" si="2"/>
        <v>0</v>
      </c>
      <c r="F12" s="91">
        <f t="shared" si="2"/>
        <v>0</v>
      </c>
      <c r="G12" s="91">
        <f t="shared" si="2"/>
        <v>93396462164</v>
      </c>
      <c r="H12" s="91">
        <f t="shared" si="2"/>
        <v>0</v>
      </c>
      <c r="I12" s="91">
        <f t="shared" si="2"/>
        <v>99698935810</v>
      </c>
      <c r="J12" s="91">
        <f t="shared" si="2"/>
        <v>0</v>
      </c>
      <c r="K12" s="91">
        <f t="shared" si="2"/>
        <v>0</v>
      </c>
      <c r="L12" s="91">
        <f t="shared" si="2"/>
        <v>0</v>
      </c>
      <c r="M12" s="91">
        <f t="shared" si="2"/>
        <v>99698935810</v>
      </c>
      <c r="O12" s="10"/>
      <c r="P12" s="10"/>
    </row>
    <row r="13" spans="1:16" s="412" customFormat="1" ht="22.5" thickTop="1">
      <c r="A13" s="371"/>
      <c r="B13" s="371"/>
      <c r="C13" s="64"/>
      <c r="D13" s="426"/>
      <c r="E13" s="64"/>
      <c r="F13" s="426"/>
      <c r="G13" s="64"/>
      <c r="H13" s="426"/>
      <c r="I13" s="64"/>
      <c r="J13" s="426"/>
      <c r="K13" s="64"/>
      <c r="L13" s="64"/>
      <c r="M13" s="64"/>
      <c r="N13" s="10"/>
      <c r="O13" s="10"/>
      <c r="P13" s="10"/>
    </row>
    <row r="14" spans="1:16" s="412" customFormat="1">
      <c r="A14" s="371"/>
      <c r="B14" s="371"/>
      <c r="C14" s="64"/>
      <c r="D14" s="426"/>
      <c r="E14" s="64"/>
      <c r="F14" s="426"/>
      <c r="G14" s="64"/>
      <c r="H14" s="426"/>
      <c r="I14" s="64"/>
      <c r="J14" s="426"/>
      <c r="K14" s="64"/>
      <c r="L14" s="64"/>
      <c r="M14" s="64"/>
      <c r="O14" s="10"/>
      <c r="P14" s="10"/>
    </row>
  </sheetData>
  <autoFilter ref="A8:M8" xr:uid="{00000000-0009-0000-0000-00000B000000}">
    <sortState xmlns:xlrd2="http://schemas.microsoft.com/office/spreadsheetml/2017/richdata2" ref="A9:N18">
      <sortCondition descending="1" ref="M8"/>
    </sortState>
  </autoFilter>
  <mergeCells count="6">
    <mergeCell ref="A5:C5"/>
    <mergeCell ref="I7:M7"/>
    <mergeCell ref="A1:M1"/>
    <mergeCell ref="A2:M2"/>
    <mergeCell ref="A3:M3"/>
    <mergeCell ref="C7:G7"/>
  </mergeCells>
  <printOptions horizontalCentered="1"/>
  <pageMargins left="0.25" right="0.25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XEZ51"/>
  <sheetViews>
    <sheetView rightToLeft="1" view="pageBreakPreview" zoomScale="85" zoomScaleNormal="100" zoomScaleSheetLayoutView="85" workbookViewId="0">
      <selection activeCell="A6" activeCellId="1" sqref="A6:Y6 A6:Y6"/>
    </sheetView>
  </sheetViews>
  <sheetFormatPr defaultColWidth="9.140625" defaultRowHeight="17.25"/>
  <cols>
    <col min="1" max="1" width="37.85546875" style="76" bestFit="1" customWidth="1"/>
    <col min="2" max="2" width="1.28515625" style="76" customWidth="1"/>
    <col min="3" max="3" width="17.140625" style="76" customWidth="1"/>
    <col min="4" max="4" width="0.85546875" style="76" customWidth="1"/>
    <col min="5" max="5" width="24.140625" style="77" bestFit="1" customWidth="1"/>
    <col min="6" max="6" width="0.5703125" style="77" customWidth="1"/>
    <col min="7" max="7" width="27.42578125" style="77" bestFit="1" customWidth="1"/>
    <col min="8" max="8" width="0.85546875" style="77" customWidth="1"/>
    <col min="9" max="9" width="27.28515625" style="101" bestFit="1" customWidth="1"/>
    <col min="10" max="10" width="0.5703125" style="101" customWidth="1"/>
    <col min="11" max="11" width="19.28515625" style="101" customWidth="1"/>
    <col min="12" max="12" width="1" style="101" customWidth="1"/>
    <col min="13" max="13" width="24.5703125" style="101" bestFit="1" customWidth="1"/>
    <col min="14" max="14" width="0.42578125" style="101" customWidth="1"/>
    <col min="15" max="15" width="24.5703125" style="101" bestFit="1" customWidth="1"/>
    <col min="16" max="16" width="0.5703125" style="101" customWidth="1"/>
    <col min="17" max="17" width="27.85546875" style="101" bestFit="1" customWidth="1"/>
    <col min="18" max="18" width="27.85546875" style="101" customWidth="1"/>
    <col min="19" max="19" width="18.5703125" style="11" bestFit="1" customWidth="1"/>
    <col min="20" max="20" width="16.5703125" style="11" bestFit="1" customWidth="1"/>
    <col min="21" max="21" width="16.140625" style="11" bestFit="1" customWidth="1"/>
    <col min="22" max="22" width="16" style="11" bestFit="1" customWidth="1"/>
    <col min="23" max="24" width="15.28515625" style="11" bestFit="1" customWidth="1"/>
    <col min="25" max="25" width="13.140625" style="11" bestFit="1" customWidth="1"/>
    <col min="26" max="26" width="10.140625" style="11" bestFit="1" customWidth="1"/>
    <col min="27" max="27" width="10.7109375" style="11" bestFit="1" customWidth="1"/>
    <col min="28" max="28" width="10.42578125" style="11" bestFit="1" customWidth="1"/>
    <col min="29" max="29" width="7.85546875" style="11" bestFit="1" customWidth="1"/>
    <col min="30" max="30" width="10.7109375" style="11" bestFit="1" customWidth="1"/>
    <col min="31" max="31" width="10.42578125" style="11" bestFit="1" customWidth="1"/>
    <col min="32" max="16384" width="9.140625" style="11"/>
  </cols>
  <sheetData>
    <row r="1" spans="1:26 16358:16380" ht="22.5">
      <c r="A1" s="306" t="str">
        <f>' سهام'!$A$1</f>
        <v>صندوق سرمایه‌گذاری قابل معامله بخشی کیان (یوتیلیتی)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233"/>
    </row>
    <row r="2" spans="1:26 16358:16380" ht="22.5">
      <c r="A2" s="306" t="s">
        <v>46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233"/>
    </row>
    <row r="3" spans="1:26 16358:16380" ht="22.5">
      <c r="A3" s="306" t="str">
        <f>' سهام'!A3</f>
        <v>برای ماه منتهی به 1404/12/29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233"/>
    </row>
    <row r="4" spans="1:26 16358:16380" ht="22.5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</row>
    <row r="5" spans="1:26 16358:16380" ht="22.5">
      <c r="A5" s="247" t="s">
        <v>72</v>
      </c>
      <c r="B5" s="247"/>
      <c r="C5" s="247"/>
      <c r="D5" s="247"/>
      <c r="E5" s="247"/>
      <c r="F5" s="247"/>
      <c r="G5" s="247"/>
      <c r="H5" s="247"/>
      <c r="I5" s="247"/>
      <c r="J5" s="94"/>
      <c r="K5" s="94"/>
      <c r="L5" s="94"/>
      <c r="M5" s="94"/>
      <c r="N5" s="94"/>
      <c r="O5" s="94"/>
      <c r="P5" s="94"/>
      <c r="Q5" s="94"/>
      <c r="R5" s="94"/>
    </row>
    <row r="6" spans="1:26 16358:16380" ht="23.25" thickBot="1">
      <c r="A6" s="90"/>
      <c r="B6" s="90"/>
      <c r="C6" s="347" t="str">
        <f>'درآمد سود سهام'!$J$6</f>
        <v>طی اسفند ماه</v>
      </c>
      <c r="D6" s="348"/>
      <c r="E6" s="348"/>
      <c r="F6" s="348"/>
      <c r="G6" s="348"/>
      <c r="H6" s="348"/>
      <c r="I6" s="348"/>
      <c r="J6" s="95"/>
      <c r="K6" s="346" t="str">
        <f>'درآمد سود سهام'!$P$6</f>
        <v>از ابتدای سال مالی تا پایان اسفند ماه</v>
      </c>
      <c r="L6" s="346"/>
      <c r="M6" s="346"/>
      <c r="N6" s="346"/>
      <c r="O6" s="346"/>
      <c r="P6" s="346"/>
      <c r="Q6" s="346"/>
      <c r="R6" s="143"/>
      <c r="W6" s="11" t="s">
        <v>95</v>
      </c>
    </row>
    <row r="7" spans="1:26 16358:16380" ht="44.25" thickBot="1">
      <c r="A7" s="241" t="s">
        <v>32</v>
      </c>
      <c r="B7" s="241"/>
      <c r="C7" s="248" t="s">
        <v>3</v>
      </c>
      <c r="D7" s="241"/>
      <c r="E7" s="249" t="s">
        <v>76</v>
      </c>
      <c r="F7" s="96"/>
      <c r="G7" s="97" t="s">
        <v>36</v>
      </c>
      <c r="H7" s="96"/>
      <c r="I7" s="249" t="s">
        <v>96</v>
      </c>
      <c r="J7" s="95"/>
      <c r="K7" s="98" t="s">
        <v>3</v>
      </c>
      <c r="L7" s="99"/>
      <c r="M7" s="250" t="s">
        <v>76</v>
      </c>
      <c r="N7" s="99"/>
      <c r="O7" s="98" t="s">
        <v>36</v>
      </c>
      <c r="P7" s="99"/>
      <c r="Q7" s="97" t="s">
        <v>96</v>
      </c>
      <c r="R7" s="184"/>
      <c r="S7" s="11" t="s">
        <v>90</v>
      </c>
      <c r="T7" s="11" t="s">
        <v>91</v>
      </c>
      <c r="U7" s="11" t="s">
        <v>92</v>
      </c>
      <c r="V7" s="11" t="s">
        <v>97</v>
      </c>
    </row>
    <row r="8" spans="1:26 16358:16380" ht="21.75">
      <c r="A8" s="251"/>
      <c r="B8" s="252"/>
      <c r="C8" s="89">
        <v>0</v>
      </c>
      <c r="D8" s="89"/>
      <c r="E8" s="89">
        <v>0</v>
      </c>
      <c r="F8" s="89"/>
      <c r="G8" s="89">
        <f t="shared" ref="G8" si="0">I8-E8</f>
        <v>0</v>
      </c>
      <c r="H8" s="89"/>
      <c r="I8" s="89">
        <v>0</v>
      </c>
      <c r="J8" s="100"/>
      <c r="K8" s="131">
        <v>0</v>
      </c>
      <c r="L8" s="253"/>
      <c r="M8" s="131">
        <v>0</v>
      </c>
      <c r="N8" s="132"/>
      <c r="O8" s="131">
        <f t="shared" ref="O8" si="1">Q8-M8</f>
        <v>0</v>
      </c>
      <c r="P8" s="134"/>
      <c r="Q8" s="89">
        <v>0</v>
      </c>
      <c r="R8" s="89"/>
      <c r="S8" s="153"/>
      <c r="T8" s="153"/>
      <c r="U8" s="153"/>
      <c r="V8" s="153"/>
      <c r="W8" s="153"/>
      <c r="X8" s="153"/>
      <c r="Y8" s="153"/>
      <c r="Z8" s="153"/>
    </row>
    <row r="9" spans="1:26 16358:16380" ht="22.5" thickBot="1">
      <c r="A9" s="251" t="s">
        <v>2</v>
      </c>
      <c r="B9" s="252"/>
      <c r="C9" s="135"/>
      <c r="D9" s="252"/>
      <c r="E9" s="159">
        <f>SUM(E8:E8)</f>
        <v>0</v>
      </c>
      <c r="F9" s="132"/>
      <c r="G9" s="133">
        <f>SUM(G8:G8)</f>
        <v>0</v>
      </c>
      <c r="H9" s="253"/>
      <c r="I9" s="133">
        <f>SUM(I8:I8)</f>
        <v>0</v>
      </c>
      <c r="J9" s="100"/>
      <c r="K9" s="150"/>
      <c r="L9" s="253"/>
      <c r="M9" s="133">
        <f>SUM(M8:M8)</f>
        <v>0</v>
      </c>
      <c r="N9" s="132"/>
      <c r="O9" s="160">
        <f>SUM(O8:O8)</f>
        <v>0</v>
      </c>
      <c r="P9" s="253"/>
      <c r="Q9" s="133">
        <f>SUM(Q8:Q8)</f>
        <v>0</v>
      </c>
      <c r="R9" s="131"/>
      <c r="S9" s="154"/>
      <c r="T9" s="154"/>
      <c r="U9" s="154"/>
      <c r="V9" s="154"/>
      <c r="W9" s="154"/>
      <c r="X9" s="154"/>
    </row>
    <row r="10" spans="1:26 16358:16380" ht="23.25" thickTop="1">
      <c r="E10" s="102"/>
      <c r="F10" s="76"/>
      <c r="G10" s="102"/>
      <c r="H10" s="76"/>
      <c r="I10" s="254"/>
      <c r="J10" s="76"/>
      <c r="K10" s="255"/>
      <c r="L10" s="255"/>
      <c r="M10" s="102"/>
      <c r="N10" s="255"/>
      <c r="O10" s="102"/>
      <c r="P10" s="255"/>
      <c r="Q10" s="102"/>
      <c r="R10" s="102"/>
      <c r="S10" s="154"/>
      <c r="T10" s="154"/>
      <c r="U10" s="154"/>
      <c r="V10" s="154"/>
      <c r="W10" s="154"/>
      <c r="X10" s="154"/>
    </row>
    <row r="11" spans="1:26 16358:16380" ht="21.75">
      <c r="A11" s="90"/>
      <c r="B11" s="90"/>
      <c r="C11" s="90"/>
      <c r="D11" s="90"/>
      <c r="E11" s="103"/>
      <c r="F11" s="103"/>
      <c r="G11" s="103"/>
      <c r="H11" s="103"/>
      <c r="I11" s="95"/>
      <c r="J11" s="95"/>
      <c r="K11" s="95"/>
      <c r="L11" s="95"/>
      <c r="M11" s="95"/>
      <c r="N11" s="95"/>
      <c r="O11" s="254"/>
      <c r="P11" s="95"/>
      <c r="Q11" s="95"/>
      <c r="R11" s="95"/>
      <c r="S11" s="154"/>
      <c r="T11" s="154"/>
      <c r="U11" s="154"/>
      <c r="V11" s="154"/>
      <c r="W11" s="154"/>
      <c r="X11" s="154"/>
    </row>
    <row r="12" spans="1:26 16358:16380" ht="21.75">
      <c r="A12" s="343" t="s">
        <v>37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5"/>
      <c r="R12" s="256"/>
      <c r="S12" s="154"/>
      <c r="T12" s="154"/>
      <c r="U12" s="154"/>
      <c r="V12" s="154"/>
      <c r="W12" s="154"/>
      <c r="X12" s="154"/>
    </row>
    <row r="13" spans="1:26 16358:16380" ht="21.75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8"/>
      <c r="S13" s="154"/>
      <c r="T13" s="154"/>
      <c r="U13" s="154"/>
      <c r="V13" s="154"/>
      <c r="W13" s="154"/>
      <c r="X13" s="154"/>
    </row>
    <row r="14" spans="1:26 16358:16380" ht="21.75">
      <c r="Q14" s="100"/>
      <c r="R14" s="100"/>
      <c r="S14" s="153">
        <v>14840637674</v>
      </c>
      <c r="T14" s="153" t="e">
        <f>VLOOKUP(#REF!,$A$8:$Q$8,11,0)</f>
        <v>#REF!</v>
      </c>
      <c r="U14" s="153" t="e">
        <f>VLOOKUP(#REF!,$A$8:$Q$8,13,0)</f>
        <v>#REF!</v>
      </c>
      <c r="V14" s="153" t="e">
        <f>VLOOKUP(#REF!,$A$8:$Q$8,17,0)</f>
        <v>#REF!</v>
      </c>
      <c r="W14" s="12" t="e">
        <f>T14-#REF!</f>
        <v>#REF!</v>
      </c>
      <c r="X14" s="12" t="e">
        <f>U14-#REF!</f>
        <v>#REF!</v>
      </c>
      <c r="Y14" s="12" t="e">
        <f t="shared" ref="Y14:Y49" si="2">V14-S14</f>
        <v>#REF!</v>
      </c>
      <c r="XED14" s="12" t="e">
        <f>SUM(C14:XEC14)</f>
        <v>#REF!</v>
      </c>
      <c r="XEZ14" s="12" t="e">
        <f>SUM(E14:XEY14)</f>
        <v>#REF!</v>
      </c>
    </row>
    <row r="15" spans="1:26 16358:16380" s="13" customFormat="1" ht="24.75" customHeight="1">
      <c r="A15" s="76"/>
      <c r="B15" s="76"/>
      <c r="C15" s="76"/>
      <c r="D15" s="76"/>
      <c r="E15" s="77"/>
      <c r="F15" s="77"/>
      <c r="G15" s="77"/>
      <c r="H15" s="77"/>
      <c r="I15" s="101"/>
      <c r="J15" s="101"/>
      <c r="K15" s="101"/>
      <c r="L15" s="101"/>
      <c r="M15" s="101"/>
      <c r="N15" s="101"/>
      <c r="O15" s="101"/>
      <c r="P15" s="101"/>
      <c r="Q15" s="100"/>
      <c r="R15" s="100"/>
      <c r="S15" s="153">
        <v>11998819218</v>
      </c>
      <c r="T15" s="153" t="e">
        <f>VLOOKUP(#REF!,$A$8:$Q$8,11,0)</f>
        <v>#REF!</v>
      </c>
      <c r="U15" s="153" t="e">
        <f>VLOOKUP(#REF!,$A$8:$Q$8,13,0)</f>
        <v>#REF!</v>
      </c>
      <c r="V15" s="153" t="e">
        <f>VLOOKUP(#REF!,$A$8:$Q$8,17,0)</f>
        <v>#REF!</v>
      </c>
      <c r="W15" s="12" t="e">
        <f>T15-#REF!</f>
        <v>#REF!</v>
      </c>
      <c r="X15" s="12" t="e">
        <f>U15-#REF!</f>
        <v>#REF!</v>
      </c>
      <c r="Y15" s="12" t="e">
        <f t="shared" si="2"/>
        <v>#REF!</v>
      </c>
    </row>
    <row r="16" spans="1:26 16358:16380" s="13" customFormat="1" ht="24">
      <c r="A16" s="76"/>
      <c r="B16" s="76"/>
      <c r="C16" s="76"/>
      <c r="D16" s="76"/>
      <c r="E16" s="77"/>
      <c r="F16" s="77"/>
      <c r="G16" s="77"/>
      <c r="H16" s="77"/>
      <c r="I16" s="101"/>
      <c r="J16" s="101"/>
      <c r="K16" s="101"/>
      <c r="L16" s="101"/>
      <c r="M16" s="101"/>
      <c r="N16" s="101"/>
      <c r="O16" s="101"/>
      <c r="P16" s="101"/>
      <c r="Q16" s="100"/>
      <c r="R16" s="100"/>
      <c r="S16" s="153">
        <v>1847188671</v>
      </c>
      <c r="T16" s="153" t="e">
        <f>VLOOKUP(#REF!,$A$8:$Q$8,11,0)</f>
        <v>#REF!</v>
      </c>
      <c r="U16" s="153" t="e">
        <f>VLOOKUP(#REF!,$A$8:$Q$8,13,0)</f>
        <v>#REF!</v>
      </c>
      <c r="V16" s="153" t="e">
        <f>VLOOKUP(#REF!,$A$8:$Q$8,17,0)</f>
        <v>#REF!</v>
      </c>
      <c r="W16" s="12" t="e">
        <f>T16-#REF!</f>
        <v>#REF!</v>
      </c>
      <c r="X16" s="12" t="e">
        <f>U16-#REF!</f>
        <v>#REF!</v>
      </c>
      <c r="Y16" s="12" t="e">
        <f t="shared" si="2"/>
        <v>#REF!</v>
      </c>
    </row>
    <row r="17" spans="1:25" s="13" customFormat="1" ht="24">
      <c r="A17" s="76"/>
      <c r="B17" s="76"/>
      <c r="C17" s="76"/>
      <c r="D17" s="76"/>
      <c r="E17" s="77"/>
      <c r="F17" s="77"/>
      <c r="G17" s="77"/>
      <c r="H17" s="77"/>
      <c r="I17" s="101"/>
      <c r="J17" s="101"/>
      <c r="K17" s="101"/>
      <c r="L17" s="101"/>
      <c r="M17" s="101"/>
      <c r="N17" s="101"/>
      <c r="O17" s="101"/>
      <c r="P17" s="101"/>
      <c r="Q17" s="100"/>
      <c r="R17" s="100"/>
      <c r="S17" s="153">
        <v>4870295328</v>
      </c>
      <c r="T17" s="153" t="e">
        <f>VLOOKUP(#REF!,$A$8:$Q$8,11,0)</f>
        <v>#REF!</v>
      </c>
      <c r="U17" s="153" t="e">
        <f>VLOOKUP(#REF!,$A$8:$Q$8,13,0)</f>
        <v>#REF!</v>
      </c>
      <c r="V17" s="153" t="e">
        <f>VLOOKUP(#REF!,$A$8:$Q$8,17,0)</f>
        <v>#REF!</v>
      </c>
      <c r="W17" s="12" t="e">
        <f>T17-#REF!</f>
        <v>#REF!</v>
      </c>
      <c r="X17" s="12" t="e">
        <f>U17-#REF!</f>
        <v>#REF!</v>
      </c>
      <c r="Y17" s="12" t="e">
        <f t="shared" si="2"/>
        <v>#REF!</v>
      </c>
    </row>
    <row r="18" spans="1:25" s="13" customFormat="1" ht="24">
      <c r="A18" s="76"/>
      <c r="B18" s="76"/>
      <c r="C18" s="76"/>
      <c r="D18" s="76"/>
      <c r="E18" s="77"/>
      <c r="F18" s="77"/>
      <c r="G18" s="77"/>
      <c r="H18" s="77"/>
      <c r="I18" s="101"/>
      <c r="J18" s="101"/>
      <c r="K18" s="101"/>
      <c r="L18" s="101"/>
      <c r="M18" s="101"/>
      <c r="N18" s="101"/>
      <c r="O18" s="101"/>
      <c r="P18" s="101"/>
      <c r="Q18" s="100"/>
      <c r="R18" s="100"/>
      <c r="S18" s="153">
        <v>14797038837</v>
      </c>
      <c r="T18" s="153" t="e">
        <f>VLOOKUP(#REF!,$A$8:$Q$8,11,0)</f>
        <v>#REF!</v>
      </c>
      <c r="U18" s="153" t="e">
        <f>VLOOKUP(#REF!,$A$8:$Q$8,13,0)</f>
        <v>#REF!</v>
      </c>
      <c r="V18" s="153" t="e">
        <f>VLOOKUP(#REF!,$A$8:$Q$8,17,0)</f>
        <v>#REF!</v>
      </c>
      <c r="W18" s="12" t="e">
        <f>T18-#REF!</f>
        <v>#REF!</v>
      </c>
      <c r="X18" s="12" t="e">
        <f>U18-#REF!</f>
        <v>#REF!</v>
      </c>
      <c r="Y18" s="12" t="e">
        <f t="shared" si="2"/>
        <v>#REF!</v>
      </c>
    </row>
    <row r="19" spans="1:25" s="100" customFormat="1" ht="21.75">
      <c r="A19" s="76"/>
      <c r="B19" s="76"/>
      <c r="C19" s="76"/>
      <c r="D19" s="76"/>
      <c r="E19" s="77"/>
      <c r="F19" s="77"/>
      <c r="G19" s="77"/>
      <c r="H19" s="77"/>
      <c r="I19" s="101"/>
      <c r="J19" s="101"/>
      <c r="K19" s="101"/>
      <c r="L19" s="101"/>
      <c r="M19" s="101"/>
      <c r="N19" s="101"/>
      <c r="O19" s="101"/>
      <c r="P19" s="101"/>
      <c r="S19" s="153">
        <v>23115539642</v>
      </c>
      <c r="T19" s="153" t="e">
        <f>VLOOKUP(#REF!,$A$8:$Q$8,11,0)</f>
        <v>#REF!</v>
      </c>
      <c r="U19" s="153" t="e">
        <f>VLOOKUP(#REF!,$A$8:$Q$8,13,0)</f>
        <v>#REF!</v>
      </c>
      <c r="V19" s="153" t="e">
        <f>VLOOKUP(#REF!,$A$8:$Q$8,17,0)</f>
        <v>#REF!</v>
      </c>
      <c r="W19" s="12" t="e">
        <f>T19-#REF!</f>
        <v>#REF!</v>
      </c>
      <c r="X19" s="12" t="e">
        <f>U19-#REF!</f>
        <v>#REF!</v>
      </c>
      <c r="Y19" s="12" t="e">
        <f t="shared" si="2"/>
        <v>#REF!</v>
      </c>
    </row>
    <row r="20" spans="1:25" s="100" customFormat="1" ht="21.75">
      <c r="A20" s="76"/>
      <c r="B20" s="76"/>
      <c r="C20" s="76"/>
      <c r="D20" s="76"/>
      <c r="E20" s="77"/>
      <c r="F20" s="77"/>
      <c r="G20" s="77"/>
      <c r="H20" s="77"/>
      <c r="I20" s="101"/>
      <c r="J20" s="101"/>
      <c r="K20" s="101"/>
      <c r="L20" s="101"/>
      <c r="M20" s="101"/>
      <c r="N20" s="101"/>
      <c r="O20" s="101"/>
      <c r="P20" s="101"/>
      <c r="S20" s="153">
        <v>7546645229</v>
      </c>
      <c r="T20" s="153" t="e">
        <f>VLOOKUP(#REF!,$A$8:$Q$8,11,0)</f>
        <v>#REF!</v>
      </c>
      <c r="U20" s="153" t="e">
        <f>VLOOKUP(#REF!,$A$8:$Q$8,13,0)</f>
        <v>#REF!</v>
      </c>
      <c r="V20" s="153" t="e">
        <f>VLOOKUP(#REF!,$A$8:$Q$8,17,0)</f>
        <v>#REF!</v>
      </c>
      <c r="W20" s="12" t="e">
        <f>T20-#REF!</f>
        <v>#REF!</v>
      </c>
      <c r="X20" s="12" t="e">
        <f>U20-#REF!</f>
        <v>#REF!</v>
      </c>
      <c r="Y20" s="12" t="e">
        <f t="shared" si="2"/>
        <v>#REF!</v>
      </c>
    </row>
    <row r="21" spans="1:25" s="100" customFormat="1" ht="21.75">
      <c r="A21" s="76"/>
      <c r="B21" s="76"/>
      <c r="C21" s="76"/>
      <c r="D21" s="76"/>
      <c r="E21" s="77"/>
      <c r="F21" s="77"/>
      <c r="G21" s="77"/>
      <c r="H21" s="77"/>
      <c r="I21" s="101"/>
      <c r="J21" s="101"/>
      <c r="K21" s="101"/>
      <c r="L21" s="101"/>
      <c r="M21" s="101"/>
      <c r="N21" s="101"/>
      <c r="O21" s="101"/>
      <c r="P21" s="101"/>
      <c r="S21" s="153">
        <v>-7986439247</v>
      </c>
      <c r="T21" s="153" t="e">
        <f>VLOOKUP(#REF!,$A$8:$Q$8,11,0)</f>
        <v>#REF!</v>
      </c>
      <c r="U21" s="153" t="e">
        <f>VLOOKUP(#REF!,$A$8:$Q$8,13,0)</f>
        <v>#REF!</v>
      </c>
      <c r="V21" s="153" t="e">
        <f>VLOOKUP(#REF!,$A$8:$Q$8,17,0)</f>
        <v>#REF!</v>
      </c>
      <c r="W21" s="12" t="e">
        <f>T21-#REF!</f>
        <v>#REF!</v>
      </c>
      <c r="X21" s="12" t="e">
        <f>U21-#REF!</f>
        <v>#REF!</v>
      </c>
      <c r="Y21" s="12" t="e">
        <f t="shared" si="2"/>
        <v>#REF!</v>
      </c>
    </row>
    <row r="22" spans="1:25" s="100" customFormat="1" ht="21.75">
      <c r="A22" s="76"/>
      <c r="B22" s="76"/>
      <c r="C22" s="76"/>
      <c r="D22" s="76"/>
      <c r="E22" s="77"/>
      <c r="F22" s="77"/>
      <c r="G22" s="77"/>
      <c r="H22" s="77"/>
      <c r="I22" s="101"/>
      <c r="J22" s="101"/>
      <c r="K22" s="101"/>
      <c r="L22" s="101"/>
      <c r="M22" s="101"/>
      <c r="N22" s="101"/>
      <c r="O22" s="101"/>
      <c r="P22" s="101"/>
      <c r="S22" s="153">
        <v>18489848447</v>
      </c>
      <c r="T22" s="153" t="e">
        <f>VLOOKUP(#REF!,$A$8:$Q$8,11,0)</f>
        <v>#REF!</v>
      </c>
      <c r="U22" s="153" t="e">
        <f>VLOOKUP(#REF!,$A$8:$Q$8,13,0)</f>
        <v>#REF!</v>
      </c>
      <c r="V22" s="153" t="e">
        <f>VLOOKUP(#REF!,$A$8:$Q$8,17,0)</f>
        <v>#REF!</v>
      </c>
      <c r="W22" s="12" t="e">
        <f>T22-#REF!</f>
        <v>#REF!</v>
      </c>
      <c r="X22" s="12" t="e">
        <f>U22-#REF!</f>
        <v>#REF!</v>
      </c>
      <c r="Y22" s="12" t="e">
        <f t="shared" si="2"/>
        <v>#REF!</v>
      </c>
    </row>
    <row r="23" spans="1:25" s="100" customFormat="1" ht="21.75">
      <c r="A23" s="76"/>
      <c r="B23" s="76"/>
      <c r="C23" s="76"/>
      <c r="D23" s="76"/>
      <c r="E23" s="77"/>
      <c r="F23" s="77"/>
      <c r="G23" s="77"/>
      <c r="H23" s="77"/>
      <c r="I23" s="101"/>
      <c r="J23" s="101"/>
      <c r="K23" s="101"/>
      <c r="L23" s="101"/>
      <c r="M23" s="101"/>
      <c r="N23" s="101"/>
      <c r="O23" s="101"/>
      <c r="P23" s="101"/>
      <c r="S23" s="153">
        <v>-11660613082</v>
      </c>
      <c r="T23" s="153" t="e">
        <f>VLOOKUP(#REF!,$A$8:$Q$8,11,0)</f>
        <v>#REF!</v>
      </c>
      <c r="U23" s="153" t="e">
        <f>VLOOKUP(#REF!,$A$8:$Q$8,13,0)</f>
        <v>#REF!</v>
      </c>
      <c r="V23" s="153" t="e">
        <f>VLOOKUP(#REF!,$A$8:$Q$8,17,0)</f>
        <v>#REF!</v>
      </c>
      <c r="W23" s="12" t="e">
        <f>T23-#REF!</f>
        <v>#REF!</v>
      </c>
      <c r="X23" s="12" t="e">
        <f>U23-#REF!</f>
        <v>#REF!</v>
      </c>
      <c r="Y23" s="12" t="e">
        <f t="shared" si="2"/>
        <v>#REF!</v>
      </c>
    </row>
    <row r="24" spans="1:25" s="100" customFormat="1" ht="21.75">
      <c r="A24" s="76"/>
      <c r="B24" s="76"/>
      <c r="C24" s="76"/>
      <c r="D24" s="76"/>
      <c r="E24" s="77"/>
      <c r="F24" s="77"/>
      <c r="G24" s="77"/>
      <c r="H24" s="77"/>
      <c r="I24" s="101"/>
      <c r="J24" s="101"/>
      <c r="K24" s="101"/>
      <c r="L24" s="101"/>
      <c r="M24" s="101"/>
      <c r="N24" s="101"/>
      <c r="O24" s="101"/>
      <c r="P24" s="101"/>
      <c r="S24" s="153">
        <v>-3889633311</v>
      </c>
      <c r="T24" s="153" t="e">
        <f>VLOOKUP(#REF!,$A$8:$Q$8,11,0)</f>
        <v>#REF!</v>
      </c>
      <c r="U24" s="153" t="e">
        <f>VLOOKUP(#REF!,$A$8:$Q$8,13,0)</f>
        <v>#REF!</v>
      </c>
      <c r="V24" s="153" t="e">
        <f>VLOOKUP(#REF!,$A$8:$Q$8,17,0)</f>
        <v>#REF!</v>
      </c>
      <c r="W24" s="12" t="e">
        <f>T24-#REF!</f>
        <v>#REF!</v>
      </c>
      <c r="X24" s="12" t="e">
        <f>U24-#REF!</f>
        <v>#REF!</v>
      </c>
      <c r="Y24" s="12" t="e">
        <f t="shared" si="2"/>
        <v>#REF!</v>
      </c>
    </row>
    <row r="25" spans="1:25" s="100" customFormat="1" ht="21.75">
      <c r="A25" s="76"/>
      <c r="B25" s="76"/>
      <c r="C25" s="76"/>
      <c r="D25" s="76"/>
      <c r="E25" s="77"/>
      <c r="F25" s="77"/>
      <c r="G25" s="77"/>
      <c r="H25" s="77"/>
      <c r="I25" s="101"/>
      <c r="J25" s="101"/>
      <c r="K25" s="101"/>
      <c r="L25" s="101"/>
      <c r="M25" s="101"/>
      <c r="N25" s="101"/>
      <c r="O25" s="101"/>
      <c r="P25" s="101"/>
      <c r="S25" s="153">
        <v>-5745915495</v>
      </c>
      <c r="T25" s="153" t="e">
        <f>VLOOKUP(#REF!,$A$8:$Q$8,11,0)</f>
        <v>#REF!</v>
      </c>
      <c r="U25" s="153" t="e">
        <f>VLOOKUP(#REF!,$A$8:$Q$8,13,0)</f>
        <v>#REF!</v>
      </c>
      <c r="V25" s="153" t="e">
        <f>VLOOKUP(#REF!,$A$8:$Q$8,17,0)</f>
        <v>#REF!</v>
      </c>
      <c r="W25" s="12" t="e">
        <f>T25-#REF!</f>
        <v>#REF!</v>
      </c>
      <c r="X25" s="12" t="e">
        <f>U25-#REF!</f>
        <v>#REF!</v>
      </c>
      <c r="Y25" s="12" t="e">
        <f t="shared" si="2"/>
        <v>#REF!</v>
      </c>
    </row>
    <row r="26" spans="1:25" ht="21.75">
      <c r="Q26" s="100"/>
      <c r="R26" s="100"/>
      <c r="S26" s="153">
        <v>15672067094</v>
      </c>
      <c r="T26" s="153" t="e">
        <f>VLOOKUP(#REF!,$A$8:$Q$8,11,0)</f>
        <v>#REF!</v>
      </c>
      <c r="U26" s="153" t="e">
        <f>VLOOKUP(#REF!,$A$8:$Q$8,13,0)</f>
        <v>#REF!</v>
      </c>
      <c r="V26" s="153" t="e">
        <f>VLOOKUP(#REF!,$A$8:$Q$8,17,0)</f>
        <v>#REF!</v>
      </c>
      <c r="W26" s="12" t="e">
        <f>T26-#REF!</f>
        <v>#REF!</v>
      </c>
      <c r="X26" s="12" t="e">
        <f>U26-#REF!</f>
        <v>#REF!</v>
      </c>
      <c r="Y26" s="12" t="e">
        <f t="shared" si="2"/>
        <v>#REF!</v>
      </c>
    </row>
    <row r="27" spans="1:25" ht="21.75">
      <c r="Q27" s="100"/>
      <c r="R27" s="100"/>
      <c r="S27" s="153">
        <v>25170040350</v>
      </c>
      <c r="T27" s="153" t="e">
        <f>VLOOKUP(#REF!,$A$8:$Q$8,11,0)</f>
        <v>#REF!</v>
      </c>
      <c r="U27" s="153" t="e">
        <f>VLOOKUP(#REF!,$A$8:$Q$8,13,0)</f>
        <v>#REF!</v>
      </c>
      <c r="V27" s="153" t="e">
        <f>VLOOKUP(#REF!,$A$8:$Q$8,17,0)</f>
        <v>#REF!</v>
      </c>
      <c r="W27" s="12" t="e">
        <f>T27-#REF!</f>
        <v>#REF!</v>
      </c>
      <c r="X27" s="12" t="e">
        <f>U27-#REF!</f>
        <v>#REF!</v>
      </c>
      <c r="Y27" s="12" t="e">
        <f t="shared" si="2"/>
        <v>#REF!</v>
      </c>
    </row>
    <row r="28" spans="1:25" ht="21.75">
      <c r="Q28" s="100"/>
      <c r="R28" s="100"/>
      <c r="S28" s="153">
        <v>-360444992</v>
      </c>
      <c r="T28" s="153" t="e">
        <f>VLOOKUP(#REF!,$A$8:$Q$8,11,0)</f>
        <v>#REF!</v>
      </c>
      <c r="U28" s="153" t="e">
        <f>VLOOKUP(#REF!,$A$8:$Q$8,13,0)</f>
        <v>#REF!</v>
      </c>
      <c r="V28" s="153" t="e">
        <f>VLOOKUP(#REF!,$A$8:$Q$8,17,0)</f>
        <v>#REF!</v>
      </c>
      <c r="W28" s="12" t="e">
        <f>T28-#REF!</f>
        <v>#REF!</v>
      </c>
      <c r="X28" s="12" t="e">
        <f>U28-#REF!</f>
        <v>#REF!</v>
      </c>
      <c r="Y28" s="12" t="e">
        <f t="shared" si="2"/>
        <v>#REF!</v>
      </c>
    </row>
    <row r="29" spans="1:25" ht="21.75">
      <c r="Q29" s="100"/>
      <c r="R29" s="100"/>
      <c r="S29" s="153">
        <v>23425433431</v>
      </c>
      <c r="T29" s="153" t="e">
        <f>VLOOKUP(#REF!,$A$8:$Q$8,11,0)</f>
        <v>#REF!</v>
      </c>
      <c r="U29" s="153" t="e">
        <f>VLOOKUP(#REF!,$A$8:$Q$8,13,0)</f>
        <v>#REF!</v>
      </c>
      <c r="V29" s="153" t="e">
        <f>VLOOKUP(#REF!,$A$8:$Q$8,17,0)</f>
        <v>#REF!</v>
      </c>
      <c r="W29" s="12" t="e">
        <f>T29-#REF!</f>
        <v>#REF!</v>
      </c>
      <c r="X29" s="12" t="e">
        <f>U29-#REF!</f>
        <v>#REF!</v>
      </c>
      <c r="Y29" s="12" t="e">
        <f t="shared" si="2"/>
        <v>#REF!</v>
      </c>
    </row>
    <row r="30" spans="1:25" ht="21.75">
      <c r="Q30" s="100"/>
      <c r="R30" s="100"/>
      <c r="S30" s="153">
        <v>513168537</v>
      </c>
      <c r="T30" s="153" t="e">
        <f>VLOOKUP(#REF!,$A$8:$Q$8,11,0)</f>
        <v>#REF!</v>
      </c>
      <c r="U30" s="153" t="e">
        <f>VLOOKUP(#REF!,$A$8:$Q$8,13,0)</f>
        <v>#REF!</v>
      </c>
      <c r="V30" s="153" t="e">
        <f>VLOOKUP(#REF!,$A$8:$Q$8,17,0)</f>
        <v>#REF!</v>
      </c>
      <c r="W30" s="12" t="e">
        <f>T30-#REF!</f>
        <v>#REF!</v>
      </c>
      <c r="X30" s="12" t="e">
        <f>U30-#REF!</f>
        <v>#REF!</v>
      </c>
      <c r="Y30" s="12" t="e">
        <f t="shared" si="2"/>
        <v>#REF!</v>
      </c>
    </row>
    <row r="31" spans="1:25" ht="21.75">
      <c r="Q31" s="100"/>
      <c r="R31" s="100"/>
      <c r="S31" s="153">
        <v>4031829298</v>
      </c>
      <c r="T31" s="153" t="e">
        <f>VLOOKUP(#REF!,$A$8:$Q$8,11,0)</f>
        <v>#REF!</v>
      </c>
      <c r="U31" s="153" t="e">
        <f>VLOOKUP(#REF!,$A$8:$Q$8,13,0)</f>
        <v>#REF!</v>
      </c>
      <c r="V31" s="153" t="e">
        <f>VLOOKUP(#REF!,$A$8:$Q$8,17,0)</f>
        <v>#REF!</v>
      </c>
      <c r="W31" s="12" t="e">
        <f>T31-#REF!</f>
        <v>#REF!</v>
      </c>
      <c r="X31" s="12" t="e">
        <f>U31-#REF!</f>
        <v>#REF!</v>
      </c>
      <c r="Y31" s="12" t="e">
        <f t="shared" si="2"/>
        <v>#REF!</v>
      </c>
    </row>
    <row r="32" spans="1:25">
      <c r="S32" s="153">
        <v>7046783589</v>
      </c>
      <c r="T32" s="153" t="e">
        <f>VLOOKUP(#REF!,$A$8:$Q$8,11,0)</f>
        <v>#REF!</v>
      </c>
      <c r="U32" s="153" t="e">
        <f>VLOOKUP(#REF!,$A$8:$Q$8,13,0)</f>
        <v>#REF!</v>
      </c>
      <c r="V32" s="153" t="e">
        <f>VLOOKUP(#REF!,$A$8:$Q$8,17,0)</f>
        <v>#REF!</v>
      </c>
      <c r="W32" s="12" t="e">
        <f>T32-#REF!</f>
        <v>#REF!</v>
      </c>
      <c r="X32" s="12" t="e">
        <f>U32-#REF!</f>
        <v>#REF!</v>
      </c>
      <c r="Y32" s="12" t="e">
        <f t="shared" si="2"/>
        <v>#REF!</v>
      </c>
    </row>
    <row r="33" spans="19:25">
      <c r="S33" s="153">
        <v>681646614</v>
      </c>
      <c r="T33" s="153" t="e">
        <f>VLOOKUP(#REF!,$A$8:$Q$8,11,0)</f>
        <v>#REF!</v>
      </c>
      <c r="U33" s="153" t="e">
        <f>VLOOKUP(#REF!,$A$8:$Q$8,13,0)</f>
        <v>#REF!</v>
      </c>
      <c r="V33" s="153" t="e">
        <f>VLOOKUP(#REF!,$A$8:$Q$8,17,0)</f>
        <v>#REF!</v>
      </c>
      <c r="W33" s="12" t="e">
        <f>T33-#REF!</f>
        <v>#REF!</v>
      </c>
      <c r="X33" s="12" t="e">
        <f>U33-#REF!</f>
        <v>#REF!</v>
      </c>
      <c r="Y33" s="12" t="e">
        <f t="shared" si="2"/>
        <v>#REF!</v>
      </c>
    </row>
    <row r="34" spans="19:25">
      <c r="S34" s="153">
        <v>-970323</v>
      </c>
      <c r="T34" s="153" t="e">
        <f>VLOOKUP(#REF!,$A$8:$Q$8,11,0)</f>
        <v>#REF!</v>
      </c>
      <c r="U34" s="153" t="e">
        <f>VLOOKUP(#REF!,$A$8:$Q$8,13,0)</f>
        <v>#REF!</v>
      </c>
      <c r="V34" s="153" t="e">
        <f>VLOOKUP(#REF!,$A$8:$Q$8,17,0)</f>
        <v>#REF!</v>
      </c>
      <c r="W34" s="12" t="e">
        <f>T34-#REF!</f>
        <v>#REF!</v>
      </c>
      <c r="X34" s="12" t="e">
        <f>U34-#REF!</f>
        <v>#REF!</v>
      </c>
      <c r="Y34" s="12" t="e">
        <f t="shared" si="2"/>
        <v>#REF!</v>
      </c>
    </row>
    <row r="35" spans="19:25">
      <c r="S35" s="153">
        <v>-257566108</v>
      </c>
      <c r="T35" s="153" t="e">
        <f>VLOOKUP(#REF!,$A$8:$Q$8,11,0)</f>
        <v>#REF!</v>
      </c>
      <c r="U35" s="153" t="e">
        <f>VLOOKUP(#REF!,$A$8:$Q$8,13,0)</f>
        <v>#REF!</v>
      </c>
      <c r="V35" s="153" t="e">
        <f>VLOOKUP(#REF!,$A$8:$Q$8,17,0)</f>
        <v>#REF!</v>
      </c>
      <c r="W35" s="12" t="e">
        <f>T35-#REF!</f>
        <v>#REF!</v>
      </c>
      <c r="X35" s="12" t="e">
        <f>U35-#REF!</f>
        <v>#REF!</v>
      </c>
      <c r="Y35" s="12" t="e">
        <f t="shared" si="2"/>
        <v>#REF!</v>
      </c>
    </row>
    <row r="36" spans="19:25">
      <c r="S36" s="153">
        <v>3136940671</v>
      </c>
      <c r="T36" s="153" t="e">
        <f>VLOOKUP(#REF!,$A$8:$Q$8,11,0)</f>
        <v>#REF!</v>
      </c>
      <c r="U36" s="153" t="e">
        <f>VLOOKUP(#REF!,$A$8:$Q$8,13,0)</f>
        <v>#REF!</v>
      </c>
      <c r="V36" s="153" t="e">
        <f>VLOOKUP(#REF!,$A$8:$Q$8,17,0)</f>
        <v>#REF!</v>
      </c>
      <c r="W36" s="12" t="e">
        <f>T36-#REF!</f>
        <v>#REF!</v>
      </c>
      <c r="X36" s="12" t="e">
        <f>U36-#REF!</f>
        <v>#REF!</v>
      </c>
      <c r="Y36" s="12" t="e">
        <f t="shared" si="2"/>
        <v>#REF!</v>
      </c>
    </row>
    <row r="37" spans="19:25">
      <c r="S37" s="153">
        <v>5371798301</v>
      </c>
      <c r="T37" s="153" t="e">
        <f>VLOOKUP(#REF!,$A$8:$Q$8,11,0)</f>
        <v>#REF!</v>
      </c>
      <c r="U37" s="153" t="e">
        <f>VLOOKUP(#REF!,$A$8:$Q$8,13,0)</f>
        <v>#REF!</v>
      </c>
      <c r="V37" s="153" t="e">
        <f>VLOOKUP(#REF!,$A$8:$Q$8,17,0)</f>
        <v>#REF!</v>
      </c>
      <c r="W37" s="12" t="e">
        <f>T37-#REF!</f>
        <v>#REF!</v>
      </c>
      <c r="X37" s="12" t="e">
        <f>U37-#REF!</f>
        <v>#REF!</v>
      </c>
      <c r="Y37" s="12" t="e">
        <f t="shared" si="2"/>
        <v>#REF!</v>
      </c>
    </row>
    <row r="38" spans="19:25">
      <c r="S38" s="153">
        <v>5910525100</v>
      </c>
      <c r="T38" s="153" t="e">
        <f>VLOOKUP(#REF!,$A$8:$Q$8,11,0)</f>
        <v>#REF!</v>
      </c>
      <c r="U38" s="153" t="e">
        <f>VLOOKUP(#REF!,$A$8:$Q$8,13,0)</f>
        <v>#REF!</v>
      </c>
      <c r="V38" s="153" t="e">
        <f>VLOOKUP(#REF!,$A$8:$Q$8,17,0)</f>
        <v>#REF!</v>
      </c>
      <c r="W38" s="12" t="e">
        <f>T38-#REF!</f>
        <v>#REF!</v>
      </c>
      <c r="X38" s="12" t="e">
        <f>U38-#REF!</f>
        <v>#REF!</v>
      </c>
      <c r="Y38" s="12" t="e">
        <f t="shared" si="2"/>
        <v>#REF!</v>
      </c>
    </row>
    <row r="39" spans="19:25">
      <c r="S39" s="153">
        <v>10007475314</v>
      </c>
      <c r="T39" s="153" t="e">
        <f>VLOOKUP(#REF!,$A$8:$Q$8,11,0)</f>
        <v>#REF!</v>
      </c>
      <c r="U39" s="153" t="e">
        <f>VLOOKUP(#REF!,$A$8:$Q$8,13,0)</f>
        <v>#REF!</v>
      </c>
      <c r="V39" s="153" t="e">
        <f>VLOOKUP(#REF!,$A$8:$Q$8,17,0)</f>
        <v>#REF!</v>
      </c>
      <c r="W39" s="12" t="e">
        <f>T39-#REF!</f>
        <v>#REF!</v>
      </c>
      <c r="X39" s="12" t="e">
        <f>U39-#REF!</f>
        <v>#REF!</v>
      </c>
      <c r="Y39" s="12" t="e">
        <f t="shared" si="2"/>
        <v>#REF!</v>
      </c>
    </row>
    <row r="40" spans="19:25">
      <c r="S40" s="153">
        <v>4956344684</v>
      </c>
      <c r="T40" s="153" t="e">
        <f>VLOOKUP(#REF!,$A$8:$Q$8,11,0)</f>
        <v>#REF!</v>
      </c>
      <c r="U40" s="153" t="e">
        <f>VLOOKUP(#REF!,$A$8:$Q$8,13,0)</f>
        <v>#REF!</v>
      </c>
      <c r="V40" s="153" t="e">
        <f>VLOOKUP(#REF!,$A$8:$Q$8,17,0)</f>
        <v>#REF!</v>
      </c>
      <c r="W40" s="12" t="e">
        <f>T40-#REF!</f>
        <v>#REF!</v>
      </c>
      <c r="X40" s="12" t="e">
        <f>U40-#REF!</f>
        <v>#REF!</v>
      </c>
      <c r="Y40" s="12" t="e">
        <f t="shared" si="2"/>
        <v>#REF!</v>
      </c>
    </row>
    <row r="41" spans="19:25">
      <c r="S41" s="153">
        <v>33673771359</v>
      </c>
      <c r="T41" s="153" t="e">
        <f>VLOOKUP(#REF!,$A$8:$Q$8,11,0)</f>
        <v>#REF!</v>
      </c>
      <c r="U41" s="153" t="e">
        <f>VLOOKUP(#REF!,$A$8:$Q$8,13,0)</f>
        <v>#REF!</v>
      </c>
      <c r="V41" s="153" t="e">
        <f>VLOOKUP(#REF!,$A$8:$Q$8,17,0)</f>
        <v>#REF!</v>
      </c>
      <c r="W41" s="12" t="e">
        <f>T41-#REF!</f>
        <v>#REF!</v>
      </c>
      <c r="X41" s="12" t="e">
        <f>U41-#REF!</f>
        <v>#REF!</v>
      </c>
      <c r="Y41" s="12" t="e">
        <f t="shared" si="2"/>
        <v>#REF!</v>
      </c>
    </row>
    <row r="42" spans="19:25">
      <c r="S42" s="153">
        <v>163925864</v>
      </c>
      <c r="T42" s="153" t="e">
        <f>VLOOKUP(#REF!,$A$8:$Q$8,11,0)</f>
        <v>#REF!</v>
      </c>
      <c r="U42" s="153" t="e">
        <f>VLOOKUP(#REF!,$A$8:$Q$8,13,0)</f>
        <v>#REF!</v>
      </c>
      <c r="V42" s="153" t="e">
        <f>VLOOKUP(#REF!,$A$8:$Q$8,17,0)</f>
        <v>#REF!</v>
      </c>
      <c r="W42" s="12" t="e">
        <f>T42-#REF!</f>
        <v>#REF!</v>
      </c>
      <c r="X42" s="12" t="e">
        <f>U42-#REF!</f>
        <v>#REF!</v>
      </c>
      <c r="Y42" s="12" t="e">
        <f t="shared" si="2"/>
        <v>#REF!</v>
      </c>
    </row>
    <row r="43" spans="19:25">
      <c r="S43" s="153">
        <v>12126999833</v>
      </c>
      <c r="T43" s="153" t="e">
        <f>VLOOKUP(#REF!,$A$8:$Q$8,11,0)</f>
        <v>#REF!</v>
      </c>
      <c r="U43" s="153" t="e">
        <f>VLOOKUP(#REF!,$A$8:$Q$8,13,0)</f>
        <v>#REF!</v>
      </c>
      <c r="V43" s="153" t="e">
        <f>VLOOKUP(#REF!,$A$8:$Q$8,17,0)</f>
        <v>#REF!</v>
      </c>
      <c r="W43" s="12" t="e">
        <f>T43-#REF!</f>
        <v>#REF!</v>
      </c>
      <c r="X43" s="12" t="e">
        <f>U43-#REF!</f>
        <v>#REF!</v>
      </c>
      <c r="Y43" s="12" t="e">
        <f t="shared" si="2"/>
        <v>#REF!</v>
      </c>
    </row>
    <row r="44" spans="19:25">
      <c r="S44" s="153">
        <v>9934508971</v>
      </c>
      <c r="T44" s="153" t="e">
        <f>VLOOKUP(#REF!,$A$8:$Q$8,11,0)</f>
        <v>#REF!</v>
      </c>
      <c r="U44" s="153" t="e">
        <f>VLOOKUP(#REF!,$A$8:$Q$8,13,0)</f>
        <v>#REF!</v>
      </c>
      <c r="V44" s="153" t="e">
        <f>VLOOKUP(#REF!,$A$8:$Q$8,17,0)</f>
        <v>#REF!</v>
      </c>
      <c r="W44" s="12" t="e">
        <f>T44-#REF!</f>
        <v>#REF!</v>
      </c>
      <c r="X44" s="12" t="e">
        <f>U44-#REF!</f>
        <v>#REF!</v>
      </c>
      <c r="Y44" s="12" t="e">
        <f t="shared" si="2"/>
        <v>#REF!</v>
      </c>
    </row>
    <row r="45" spans="19:25">
      <c r="S45" s="153">
        <v>61482835661</v>
      </c>
      <c r="T45" s="153" t="e">
        <f>VLOOKUP(#REF!,$A$8:$Q$8,11,0)</f>
        <v>#REF!</v>
      </c>
      <c r="U45" s="153" t="e">
        <f>VLOOKUP(#REF!,$A$8:$Q$8,13,0)</f>
        <v>#REF!</v>
      </c>
      <c r="V45" s="153" t="e">
        <f>VLOOKUP(#REF!,$A$8:$Q$8,17,0)</f>
        <v>#REF!</v>
      </c>
      <c r="W45" s="12" t="e">
        <f>T45-#REF!</f>
        <v>#REF!</v>
      </c>
      <c r="X45" s="12" t="e">
        <f>U45-#REF!</f>
        <v>#REF!</v>
      </c>
      <c r="Y45" s="12" t="e">
        <f t="shared" si="2"/>
        <v>#REF!</v>
      </c>
    </row>
    <row r="46" spans="19:25">
      <c r="S46" s="153">
        <v>132426999</v>
      </c>
      <c r="T46" s="153" t="e">
        <f>VLOOKUP(#REF!,$A$8:$Q$8,11,0)</f>
        <v>#REF!</v>
      </c>
      <c r="U46" s="153" t="e">
        <f>VLOOKUP(#REF!,$A$8:$Q$8,13,0)</f>
        <v>#REF!</v>
      </c>
      <c r="V46" s="153" t="e">
        <f>VLOOKUP(#REF!,$A$8:$Q$8,17,0)</f>
        <v>#REF!</v>
      </c>
      <c r="W46" s="12" t="e">
        <f>T46-#REF!</f>
        <v>#REF!</v>
      </c>
      <c r="X46" s="12" t="e">
        <f>U46-#REF!</f>
        <v>#REF!</v>
      </c>
      <c r="Y46" s="12" t="e">
        <f t="shared" si="2"/>
        <v>#REF!</v>
      </c>
    </row>
    <row r="47" spans="19:25">
      <c r="S47" s="153">
        <v>-163068305</v>
      </c>
      <c r="T47" s="153" t="e">
        <f>VLOOKUP(#REF!,$A$8:$Q$8,11,0)</f>
        <v>#REF!</v>
      </c>
      <c r="U47" s="153" t="e">
        <f>VLOOKUP(#REF!,$A$8:$Q$8,13,0)</f>
        <v>#REF!</v>
      </c>
      <c r="V47" s="153" t="e">
        <f>VLOOKUP(#REF!,$A$8:$Q$8,17,0)</f>
        <v>#REF!</v>
      </c>
      <c r="W47" s="12" t="e">
        <f>T47-#REF!</f>
        <v>#REF!</v>
      </c>
      <c r="X47" s="12" t="e">
        <f>U47-#REF!</f>
        <v>#REF!</v>
      </c>
      <c r="Y47" s="12" t="e">
        <f t="shared" si="2"/>
        <v>#REF!</v>
      </c>
    </row>
    <row r="48" spans="19:25">
      <c r="S48" s="153">
        <v>-16340318021</v>
      </c>
      <c r="T48" s="153" t="e">
        <f>VLOOKUP(#REF!,$A$8:$Q$8,11,0)</f>
        <v>#REF!</v>
      </c>
      <c r="U48" s="153" t="e">
        <f>VLOOKUP(#REF!,$A$8:$Q$8,13,0)</f>
        <v>#REF!</v>
      </c>
      <c r="V48" s="153" t="e">
        <f>VLOOKUP(#REF!,$A$8:$Q$8,17,0)</f>
        <v>#REF!</v>
      </c>
      <c r="W48" s="12" t="e">
        <f>T48-#REF!</f>
        <v>#REF!</v>
      </c>
      <c r="X48" s="12" t="e">
        <f>U48-#REF!</f>
        <v>#REF!</v>
      </c>
      <c r="Y48" s="12" t="e">
        <f t="shared" si="2"/>
        <v>#REF!</v>
      </c>
    </row>
    <row r="49" spans="19:25">
      <c r="S49" s="12">
        <v>2398662108</v>
      </c>
      <c r="T49" s="153" t="e">
        <f>VLOOKUP(#REF!,$A$8:$Q$8,11,0)</f>
        <v>#REF!</v>
      </c>
      <c r="U49" s="153" t="e">
        <f>VLOOKUP(#REF!,$A$8:$Q$8,13,0)</f>
        <v>#REF!</v>
      </c>
      <c r="V49" s="153" t="e">
        <f>VLOOKUP(#REF!,$A$8:$Q$8,17,0)</f>
        <v>#REF!</v>
      </c>
      <c r="W49" s="12" t="e">
        <f>T49-#REF!</f>
        <v>#REF!</v>
      </c>
      <c r="X49" s="12" t="e">
        <f>U49-#REF!</f>
        <v>#REF!</v>
      </c>
      <c r="Y49" s="12" t="e">
        <f t="shared" si="2"/>
        <v>#REF!</v>
      </c>
    </row>
    <row r="50" spans="19:25">
      <c r="U50" s="153" t="e">
        <f>VLOOKUP(#REF!,$A$8:$Q$8,13,0)</f>
        <v>#REF!</v>
      </c>
      <c r="X50" s="12" t="e">
        <f>U50-#REF!</f>
        <v>#REF!</v>
      </c>
    </row>
    <row r="51" spans="19:25">
      <c r="U51" s="153" t="e">
        <f>VLOOKUP(#REF!,$A$8:$Q$8,13,0)</f>
        <v>#REF!</v>
      </c>
      <c r="X51" s="12" t="e">
        <f>U51-#REF!</f>
        <v>#REF!</v>
      </c>
    </row>
  </sheetData>
  <autoFilter ref="A7:Q9" xr:uid="{00000000-0009-0000-0000-00000C000000}">
    <sortState xmlns:xlrd2="http://schemas.microsoft.com/office/spreadsheetml/2017/richdata2" ref="A7:Q8">
      <sortCondition ref="A7"/>
    </sortState>
  </autoFilter>
  <mergeCells count="6">
    <mergeCell ref="A1:Q1"/>
    <mergeCell ref="A2:Q2"/>
    <mergeCell ref="A3:Q3"/>
    <mergeCell ref="A12:Q12"/>
    <mergeCell ref="K6:Q6"/>
    <mergeCell ref="C6:I6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M30"/>
  <sheetViews>
    <sheetView rightToLeft="1" tabSelected="1" view="pageBreakPreview" topLeftCell="A9" zoomScale="85" zoomScaleNormal="100" zoomScaleSheetLayoutView="85" workbookViewId="0">
      <selection activeCell="A23" sqref="A23:XFD50"/>
    </sheetView>
  </sheetViews>
  <sheetFormatPr defaultColWidth="9.140625" defaultRowHeight="21.75"/>
  <cols>
    <col min="1" max="1" width="31.140625" style="422" bestFit="1" customWidth="1"/>
    <col min="2" max="2" width="0.5703125" style="422" customWidth="1"/>
    <col min="3" max="3" width="20.85546875" style="95" bestFit="1" customWidth="1"/>
    <col min="4" max="4" width="0.85546875" style="95" customWidth="1"/>
    <col min="5" max="5" width="25.28515625" style="95" customWidth="1"/>
    <col min="6" max="6" width="0.85546875" style="95" customWidth="1"/>
    <col min="7" max="7" width="29.28515625" style="95" bestFit="1" customWidth="1"/>
    <col min="8" max="8" width="0.5703125" style="95" customWidth="1"/>
    <col min="9" max="9" width="25.85546875" style="99" customWidth="1"/>
    <col min="10" max="10" width="0.7109375" style="99" customWidth="1"/>
    <col min="11" max="11" width="19.5703125" style="95" bestFit="1" customWidth="1"/>
    <col min="12" max="12" width="1.140625" style="95" customWidth="1"/>
    <col min="13" max="13" width="26" style="95" bestFit="1" customWidth="1"/>
    <col min="14" max="14" width="1" style="95" customWidth="1"/>
    <col min="15" max="15" width="29.28515625" style="95" bestFit="1" customWidth="1"/>
    <col min="16" max="16" width="1.140625" style="95" customWidth="1"/>
    <col min="17" max="17" width="31.140625" style="95" bestFit="1" customWidth="1"/>
    <col min="18" max="18" width="22" style="95" customWidth="1"/>
    <col min="19" max="19" width="22.5703125" style="95" customWidth="1"/>
    <col min="20" max="20" width="13.7109375" style="95" bestFit="1" customWidth="1"/>
    <col min="21" max="21" width="17.85546875" style="95" bestFit="1" customWidth="1"/>
    <col min="22" max="22" width="31.5703125" style="450" bestFit="1" customWidth="1"/>
    <col min="23" max="23" width="11.7109375" style="450" bestFit="1" customWidth="1"/>
    <col min="24" max="24" width="1.28515625" style="450" customWidth="1"/>
    <col min="25" max="25" width="28.7109375" style="450" bestFit="1" customWidth="1"/>
    <col min="26" max="26" width="11.7109375" style="450" bestFit="1" customWidth="1"/>
    <col min="27" max="27" width="15.7109375" style="450" bestFit="1" customWidth="1"/>
    <col min="28" max="28" width="10.7109375" style="450" bestFit="1" customWidth="1"/>
    <col min="29" max="29" width="14.85546875" style="450" bestFit="1" customWidth="1"/>
    <col min="30" max="30" width="33.42578125" style="450" bestFit="1" customWidth="1"/>
    <col min="31" max="32" width="15.28515625" style="450" bestFit="1" customWidth="1"/>
    <col min="33" max="33" width="13.85546875" style="450" bestFit="1" customWidth="1"/>
    <col min="34" max="34" width="33.42578125" style="450" bestFit="1" customWidth="1"/>
    <col min="35" max="35" width="14.85546875" style="450" bestFit="1" customWidth="1"/>
    <col min="36" max="36" width="14.28515625" style="450" bestFit="1" customWidth="1"/>
    <col min="37" max="37" width="14" style="450" customWidth="1"/>
    <col min="38" max="38" width="33.42578125" style="450" bestFit="1" customWidth="1"/>
    <col min="39" max="39" width="12.5703125" style="450" customWidth="1"/>
    <col min="40" max="40" width="22.42578125" style="450" bestFit="1" customWidth="1"/>
    <col min="41" max="16384" width="9.140625" style="450"/>
  </cols>
  <sheetData>
    <row r="1" spans="1:39" ht="22.5">
      <c r="A1" s="451" t="str">
        <f>' سهام'!$A$1</f>
        <v>صندوق سرمایه‌گذاری قابل معامله بخشی کیان (یوتیلیتی)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2"/>
      <c r="S1" s="452"/>
      <c r="T1" s="452"/>
      <c r="U1" s="452"/>
    </row>
    <row r="2" spans="1:39" ht="22.5">
      <c r="A2" s="451" t="s">
        <v>46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2"/>
      <c r="S2" s="452"/>
      <c r="T2" s="452"/>
      <c r="U2" s="452"/>
    </row>
    <row r="3" spans="1:39" ht="22.5">
      <c r="A3" s="451" t="str">
        <f>' سهام'!A3</f>
        <v>برای ماه منتهی به 1404/12/29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2"/>
      <c r="S3" s="452"/>
      <c r="T3" s="452"/>
      <c r="U3" s="452"/>
    </row>
    <row r="4" spans="1:39">
      <c r="A4" s="377" t="s">
        <v>73</v>
      </c>
      <c r="B4" s="377"/>
      <c r="C4" s="377"/>
      <c r="D4" s="377"/>
      <c r="E4" s="377"/>
      <c r="F4" s="377"/>
      <c r="G4" s="377"/>
      <c r="H4" s="453"/>
    </row>
    <row r="5" spans="1:39" ht="23.25" thickBot="1">
      <c r="A5" s="371"/>
      <c r="B5" s="371"/>
      <c r="C5" s="349" t="str">
        <f>'درآمد سود سهام'!$J$6</f>
        <v>طی اسفند ماه</v>
      </c>
      <c r="D5" s="349"/>
      <c r="E5" s="349"/>
      <c r="F5" s="349"/>
      <c r="G5" s="349"/>
      <c r="H5" s="349"/>
      <c r="I5" s="349"/>
      <c r="J5" s="126"/>
      <c r="K5" s="346" t="str">
        <f>'درآمد سود سهام'!$P$6</f>
        <v>از ابتدای سال مالی تا پایان اسفند ماه</v>
      </c>
      <c r="L5" s="346"/>
      <c r="M5" s="346"/>
      <c r="N5" s="346"/>
      <c r="O5" s="346"/>
      <c r="P5" s="346"/>
      <c r="Q5" s="346"/>
      <c r="R5" s="143"/>
      <c r="S5" s="143"/>
      <c r="T5" s="143"/>
      <c r="U5" s="143"/>
      <c r="V5" s="454" t="s">
        <v>101</v>
      </c>
      <c r="W5" s="454"/>
      <c r="X5" s="454"/>
      <c r="Y5" s="454"/>
      <c r="Z5" s="454"/>
      <c r="AA5" s="454"/>
      <c r="AB5" s="454"/>
      <c r="AC5" s="454"/>
      <c r="AD5" s="454" t="s">
        <v>95</v>
      </c>
      <c r="AE5" s="454"/>
      <c r="AF5" s="454"/>
      <c r="AH5" s="454" t="s">
        <v>98</v>
      </c>
      <c r="AI5" s="454"/>
    </row>
    <row r="6" spans="1:39" ht="34.5" customHeight="1" thickBot="1">
      <c r="A6" s="388" t="s">
        <v>32</v>
      </c>
      <c r="B6" s="388"/>
      <c r="C6" s="98" t="s">
        <v>3</v>
      </c>
      <c r="D6" s="99"/>
      <c r="E6" s="250" t="s">
        <v>18</v>
      </c>
      <c r="F6" s="99"/>
      <c r="G6" s="98" t="s">
        <v>36</v>
      </c>
      <c r="H6" s="99" t="s">
        <v>85</v>
      </c>
      <c r="I6" s="98" t="s">
        <v>77</v>
      </c>
      <c r="J6" s="98"/>
      <c r="K6" s="98" t="s">
        <v>3</v>
      </c>
      <c r="L6" s="99"/>
      <c r="M6" s="250" t="s">
        <v>18</v>
      </c>
      <c r="N6" s="99"/>
      <c r="O6" s="98" t="s">
        <v>36</v>
      </c>
      <c r="P6" s="99"/>
      <c r="Q6" s="98" t="s">
        <v>77</v>
      </c>
      <c r="R6" s="144"/>
      <c r="S6" s="144"/>
      <c r="T6" s="144"/>
      <c r="U6" s="144"/>
      <c r="V6" s="448" t="s">
        <v>90</v>
      </c>
      <c r="W6" s="449" t="s">
        <v>91</v>
      </c>
      <c r="X6" s="449"/>
      <c r="Y6" s="450" t="s">
        <v>102</v>
      </c>
      <c r="AD6" s="450" t="s">
        <v>99</v>
      </c>
      <c r="AE6" s="448"/>
      <c r="AH6" s="450" t="s">
        <v>99</v>
      </c>
      <c r="AI6" s="448"/>
    </row>
    <row r="7" spans="1:39">
      <c r="A7" s="435" t="s">
        <v>114</v>
      </c>
      <c r="C7" s="89">
        <v>180000000</v>
      </c>
      <c r="D7" s="89"/>
      <c r="E7" s="89">
        <v>2282617908000</v>
      </c>
      <c r="F7" s="89"/>
      <c r="G7" s="89">
        <v>-646563132000</v>
      </c>
      <c r="H7" s="89"/>
      <c r="I7" s="96">
        <v>-39293892000</v>
      </c>
      <c r="J7" s="96"/>
      <c r="K7" s="89">
        <v>180000000</v>
      </c>
      <c r="L7" s="89"/>
      <c r="M7" s="89">
        <v>2282617908000</v>
      </c>
      <c r="N7" s="89"/>
      <c r="O7" s="89">
        <f>Q7-M7</f>
        <v>-2996266713850</v>
      </c>
      <c r="P7" s="89"/>
      <c r="Q7" s="96">
        <v>-713648805850</v>
      </c>
      <c r="R7" s="96"/>
      <c r="S7" s="96"/>
      <c r="T7" s="89">
        <f t="shared" ref="T7:T17" si="0">C7-K7</f>
        <v>0</v>
      </c>
      <c r="U7" s="89">
        <f t="shared" ref="U7:U17" si="1">E7-M7</f>
        <v>0</v>
      </c>
      <c r="V7" s="450" t="s">
        <v>83</v>
      </c>
      <c r="W7" s="155">
        <v>15951828</v>
      </c>
      <c r="X7" s="155"/>
      <c r="Y7" s="155">
        <v>416561147160</v>
      </c>
      <c r="Z7" s="153" t="e">
        <f>VLOOKUP(V7,$A$7:$K$17,3,0)</f>
        <v>#N/A</v>
      </c>
      <c r="AA7" s="153" t="e">
        <f>VLOOKUP(V7,$A$7:$K$18,5,0)</f>
        <v>#N/A</v>
      </c>
      <c r="AB7" s="153" t="e">
        <f t="shared" ref="AB7:AB17" si="2">Z7-W7</f>
        <v>#N/A</v>
      </c>
      <c r="AC7" s="153" t="e">
        <f>AA7-Y7</f>
        <v>#N/A</v>
      </c>
      <c r="AD7" s="153" t="s">
        <v>83</v>
      </c>
      <c r="AE7" s="153">
        <v>-6301348420</v>
      </c>
      <c r="AF7" s="153" t="e">
        <f>VLOOKUP(AD7,$A$7:$I$17,9,0)</f>
        <v>#N/A</v>
      </c>
      <c r="AG7" s="448" t="e">
        <f>AF7-AE7</f>
        <v>#N/A</v>
      </c>
      <c r="AH7" s="450" t="s">
        <v>83</v>
      </c>
      <c r="AI7" s="448">
        <v>118793417498</v>
      </c>
      <c r="AJ7" s="153" t="e">
        <f>VLOOKUP(AH7,$A$7:$Q$17,17,0)</f>
        <v>#N/A</v>
      </c>
      <c r="AK7" s="455" t="e">
        <f>AJ7-AI7</f>
        <v>#N/A</v>
      </c>
      <c r="AM7" s="448"/>
    </row>
    <row r="8" spans="1:39">
      <c r="A8" s="435" t="s">
        <v>118</v>
      </c>
      <c r="C8" s="89">
        <v>782726</v>
      </c>
      <c r="D8" s="89"/>
      <c r="E8" s="89">
        <v>24356544562</v>
      </c>
      <c r="F8" s="89"/>
      <c r="G8" s="89">
        <v>-1821464219</v>
      </c>
      <c r="H8" s="89"/>
      <c r="I8" s="96">
        <v>-434938296</v>
      </c>
      <c r="J8" s="96"/>
      <c r="K8" s="89">
        <v>782726</v>
      </c>
      <c r="L8" s="89"/>
      <c r="M8" s="89">
        <v>24356544562</v>
      </c>
      <c r="N8" s="89"/>
      <c r="O8" s="89">
        <f t="shared" ref="O8:O16" si="3">Q8-M8</f>
        <v>-26612947077</v>
      </c>
      <c r="P8" s="89"/>
      <c r="Q8" s="96">
        <v>-2256402515</v>
      </c>
      <c r="R8" s="96"/>
      <c r="S8" s="96"/>
      <c r="T8" s="89">
        <f t="shared" si="0"/>
        <v>0</v>
      </c>
      <c r="U8" s="89">
        <f t="shared" si="1"/>
        <v>0</v>
      </c>
      <c r="V8" s="450" t="s">
        <v>86</v>
      </c>
      <c r="W8" s="155">
        <v>65265749</v>
      </c>
      <c r="X8" s="155"/>
      <c r="Y8" s="155">
        <v>192621053432</v>
      </c>
      <c r="Z8" s="153" t="e">
        <f>VLOOKUP(V8,$A$7:$K$17,3,0)</f>
        <v>#N/A</v>
      </c>
      <c r="AA8" s="153" t="e">
        <f>VLOOKUP(V8,$A$7:$K$18,5,0)</f>
        <v>#N/A</v>
      </c>
      <c r="AB8" s="153" t="e">
        <f t="shared" si="2"/>
        <v>#N/A</v>
      </c>
      <c r="AC8" s="153" t="e">
        <f t="shared" ref="AC8:AC17" si="4">AA8-Y8</f>
        <v>#N/A</v>
      </c>
      <c r="AD8" s="153" t="s">
        <v>86</v>
      </c>
      <c r="AE8" s="153">
        <v>-37907598922</v>
      </c>
      <c r="AF8" s="153" t="e">
        <f>VLOOKUP(AD8,$A$7:$I$17,9,0)</f>
        <v>#N/A</v>
      </c>
      <c r="AG8" s="448" t="e">
        <f t="shared" ref="AG8:AG17" si="5">AF8-AE8</f>
        <v>#N/A</v>
      </c>
      <c r="AH8" s="450" t="s">
        <v>86</v>
      </c>
      <c r="AI8" s="448">
        <v>-38280805335</v>
      </c>
      <c r="AJ8" s="153" t="e">
        <f>VLOOKUP(AH8,$A$7:$Q$17,17,0)</f>
        <v>#N/A</v>
      </c>
      <c r="AK8" s="455" t="e">
        <f t="shared" ref="AK8:AK17" si="6">AJ8-AI8</f>
        <v>#N/A</v>
      </c>
      <c r="AM8" s="448"/>
    </row>
    <row r="9" spans="1:39">
      <c r="A9" s="435" t="s">
        <v>119</v>
      </c>
      <c r="C9" s="89">
        <v>87719644</v>
      </c>
      <c r="D9" s="89"/>
      <c r="E9" s="89">
        <v>387422033199</v>
      </c>
      <c r="F9" s="89"/>
      <c r="G9" s="89">
        <v>-14556889471</v>
      </c>
      <c r="H9" s="89"/>
      <c r="I9" s="96">
        <v>-28971804875</v>
      </c>
      <c r="J9" s="96"/>
      <c r="K9" s="89">
        <v>87719644</v>
      </c>
      <c r="L9" s="89"/>
      <c r="M9" s="89">
        <v>387422033199</v>
      </c>
      <c r="N9" s="89"/>
      <c r="O9" s="89">
        <f t="shared" si="3"/>
        <v>-430950727545</v>
      </c>
      <c r="P9" s="89"/>
      <c r="Q9" s="96">
        <v>-43528694346</v>
      </c>
      <c r="R9" s="96"/>
      <c r="S9" s="96"/>
      <c r="T9" s="89">
        <f t="shared" si="0"/>
        <v>0</v>
      </c>
      <c r="U9" s="89">
        <f t="shared" si="1"/>
        <v>0</v>
      </c>
      <c r="V9" s="450" t="s">
        <v>74</v>
      </c>
      <c r="W9" s="155">
        <v>3658959</v>
      </c>
      <c r="X9" s="155"/>
      <c r="Y9" s="155">
        <v>232052606777</v>
      </c>
      <c r="Z9" s="153" t="e">
        <f>VLOOKUP(V9,$A$7:$K$17,3,0)</f>
        <v>#N/A</v>
      </c>
      <c r="AA9" s="153" t="e">
        <f>VLOOKUP(V9,$A$7:$K$18,5,0)</f>
        <v>#N/A</v>
      </c>
      <c r="AB9" s="153" t="e">
        <f t="shared" si="2"/>
        <v>#N/A</v>
      </c>
      <c r="AC9" s="153" t="e">
        <f t="shared" si="4"/>
        <v>#N/A</v>
      </c>
      <c r="AD9" s="153" t="s">
        <v>74</v>
      </c>
      <c r="AE9" s="153">
        <v>-49307067833</v>
      </c>
      <c r="AF9" s="153" t="e">
        <f>VLOOKUP(AD9,$A$7:$I$17,9,0)</f>
        <v>#N/A</v>
      </c>
      <c r="AG9" s="448" t="e">
        <f t="shared" si="5"/>
        <v>#N/A</v>
      </c>
      <c r="AH9" s="450" t="s">
        <v>74</v>
      </c>
      <c r="AI9" s="448">
        <v>-18806254181</v>
      </c>
      <c r="AJ9" s="153" t="e">
        <f>VLOOKUP(AH9,$A$7:$Q$17,17,0)</f>
        <v>#N/A</v>
      </c>
      <c r="AK9" s="455" t="e">
        <f t="shared" si="6"/>
        <v>#N/A</v>
      </c>
      <c r="AM9" s="448"/>
    </row>
    <row r="10" spans="1:39">
      <c r="A10" s="435" t="s">
        <v>120</v>
      </c>
      <c r="C10" s="89">
        <v>1607953</v>
      </c>
      <c r="D10" s="89"/>
      <c r="E10" s="89">
        <v>8615827028</v>
      </c>
      <c r="F10" s="89"/>
      <c r="G10" s="89">
        <v>364201388</v>
      </c>
      <c r="H10" s="89"/>
      <c r="I10" s="96">
        <v>-303149470</v>
      </c>
      <c r="J10" s="96"/>
      <c r="K10" s="89">
        <v>1607953</v>
      </c>
      <c r="L10" s="89"/>
      <c r="M10" s="89">
        <v>8615827028</v>
      </c>
      <c r="N10" s="89"/>
      <c r="O10" s="89">
        <f t="shared" si="3"/>
        <v>-8554775110</v>
      </c>
      <c r="P10" s="89"/>
      <c r="Q10" s="96">
        <v>61051918</v>
      </c>
      <c r="R10" s="96"/>
      <c r="S10" s="96"/>
      <c r="T10" s="89"/>
      <c r="U10" s="89"/>
      <c r="W10" s="155"/>
      <c r="X10" s="155"/>
      <c r="Y10" s="155"/>
      <c r="Z10" s="153"/>
      <c r="AA10" s="153"/>
      <c r="AB10" s="153"/>
      <c r="AC10" s="153"/>
      <c r="AD10" s="153"/>
      <c r="AE10" s="153"/>
      <c r="AF10" s="153"/>
      <c r="AG10" s="448"/>
      <c r="AI10" s="448"/>
      <c r="AJ10" s="153"/>
      <c r="AK10" s="455"/>
      <c r="AM10" s="448"/>
    </row>
    <row r="11" spans="1:39">
      <c r="A11" s="435" t="s">
        <v>115</v>
      </c>
      <c r="C11" s="89">
        <v>161830101</v>
      </c>
      <c r="D11" s="89"/>
      <c r="E11" s="89">
        <v>2386206233187</v>
      </c>
      <c r="F11" s="89"/>
      <c r="G11" s="89">
        <v>-559110761232</v>
      </c>
      <c r="H11" s="89"/>
      <c r="I11" s="96">
        <v>-46567954755</v>
      </c>
      <c r="J11" s="96"/>
      <c r="K11" s="89">
        <v>161830101</v>
      </c>
      <c r="L11" s="89"/>
      <c r="M11" s="89">
        <v>2386206233187</v>
      </c>
      <c r="N11" s="89"/>
      <c r="O11" s="89">
        <f t="shared" si="3"/>
        <v>-3016716944524</v>
      </c>
      <c r="P11" s="89"/>
      <c r="Q11" s="96">
        <v>-630510711337</v>
      </c>
      <c r="R11" s="96"/>
      <c r="S11" s="96"/>
      <c r="T11" s="89"/>
      <c r="U11" s="89"/>
      <c r="W11" s="155"/>
      <c r="X11" s="155"/>
      <c r="Y11" s="155"/>
      <c r="Z11" s="153"/>
      <c r="AA11" s="153"/>
      <c r="AB11" s="153"/>
      <c r="AC11" s="153"/>
      <c r="AD11" s="153"/>
      <c r="AE11" s="153"/>
      <c r="AF11" s="153"/>
      <c r="AG11" s="448"/>
      <c r="AI11" s="448"/>
      <c r="AJ11" s="153"/>
      <c r="AK11" s="455"/>
      <c r="AM11" s="448"/>
    </row>
    <row r="12" spans="1:39">
      <c r="A12" s="435" t="s">
        <v>121</v>
      </c>
      <c r="C12" s="89">
        <v>62881865</v>
      </c>
      <c r="D12" s="89"/>
      <c r="E12" s="89">
        <v>504781926408</v>
      </c>
      <c r="F12" s="89"/>
      <c r="G12" s="89">
        <v>-35976401187</v>
      </c>
      <c r="H12" s="89"/>
      <c r="I12" s="96">
        <v>-4987203701</v>
      </c>
      <c r="J12" s="96"/>
      <c r="K12" s="89">
        <v>62881865</v>
      </c>
      <c r="L12" s="89"/>
      <c r="M12" s="89">
        <v>504781926408</v>
      </c>
      <c r="N12" s="89"/>
      <c r="O12" s="89">
        <f t="shared" si="3"/>
        <v>-545745531296</v>
      </c>
      <c r="P12" s="89"/>
      <c r="Q12" s="96">
        <v>-40963604888</v>
      </c>
      <c r="R12" s="96"/>
      <c r="S12" s="96"/>
      <c r="T12" s="89"/>
      <c r="U12" s="89"/>
      <c r="W12" s="155"/>
      <c r="X12" s="155"/>
      <c r="Y12" s="155"/>
      <c r="Z12" s="153"/>
      <c r="AA12" s="153"/>
      <c r="AB12" s="153"/>
      <c r="AC12" s="153"/>
      <c r="AD12" s="153"/>
      <c r="AE12" s="153"/>
      <c r="AF12" s="153"/>
      <c r="AG12" s="448"/>
      <c r="AI12" s="448"/>
      <c r="AJ12" s="153"/>
      <c r="AK12" s="455"/>
      <c r="AM12" s="448"/>
    </row>
    <row r="13" spans="1:39" ht="36">
      <c r="A13" s="435" t="s">
        <v>122</v>
      </c>
      <c r="C13" s="89">
        <v>53912916</v>
      </c>
      <c r="D13" s="89"/>
      <c r="E13" s="89">
        <v>97684004888</v>
      </c>
      <c r="F13" s="89"/>
      <c r="G13" s="89">
        <v>-248441168</v>
      </c>
      <c r="H13" s="89"/>
      <c r="I13" s="96">
        <v>443457205</v>
      </c>
      <c r="J13" s="96"/>
      <c r="K13" s="89">
        <v>53912916</v>
      </c>
      <c r="L13" s="89"/>
      <c r="M13" s="89">
        <v>97684004888</v>
      </c>
      <c r="N13" s="89"/>
      <c r="O13" s="89">
        <f t="shared" si="3"/>
        <v>-97488988851</v>
      </c>
      <c r="P13" s="89"/>
      <c r="Q13" s="96">
        <v>195016037</v>
      </c>
      <c r="R13" s="96"/>
      <c r="S13" s="96"/>
      <c r="T13" s="89"/>
      <c r="U13" s="89"/>
      <c r="W13" s="155"/>
      <c r="X13" s="155"/>
      <c r="Y13" s="155"/>
      <c r="Z13" s="153"/>
      <c r="AA13" s="153"/>
      <c r="AB13" s="153"/>
      <c r="AC13" s="153"/>
      <c r="AD13" s="153"/>
      <c r="AE13" s="153"/>
      <c r="AF13" s="153"/>
      <c r="AG13" s="448"/>
      <c r="AI13" s="448"/>
      <c r="AJ13" s="153"/>
      <c r="AK13" s="455"/>
      <c r="AM13" s="448"/>
    </row>
    <row r="14" spans="1:39">
      <c r="A14" s="435" t="s">
        <v>123</v>
      </c>
      <c r="C14" s="89">
        <v>2854471</v>
      </c>
      <c r="D14" s="89"/>
      <c r="E14" s="89">
        <v>37444406519</v>
      </c>
      <c r="F14" s="89"/>
      <c r="G14" s="89">
        <v>-5313976814</v>
      </c>
      <c r="H14" s="89"/>
      <c r="I14" s="96">
        <v>-3342239009</v>
      </c>
      <c r="J14" s="96"/>
      <c r="K14" s="89">
        <v>2854471</v>
      </c>
      <c r="L14" s="89"/>
      <c r="M14" s="89">
        <v>37444406519</v>
      </c>
      <c r="N14" s="89"/>
      <c r="O14" s="89">
        <f t="shared" si="3"/>
        <v>-46100622342</v>
      </c>
      <c r="P14" s="89"/>
      <c r="Q14" s="96">
        <v>-8656215823</v>
      </c>
      <c r="R14" s="96"/>
      <c r="S14" s="96"/>
      <c r="T14" s="89"/>
      <c r="U14" s="89"/>
      <c r="W14" s="155"/>
      <c r="X14" s="155"/>
      <c r="Y14" s="155"/>
      <c r="Z14" s="153"/>
      <c r="AA14" s="153"/>
      <c r="AB14" s="153"/>
      <c r="AC14" s="153"/>
      <c r="AD14" s="153"/>
      <c r="AE14" s="153"/>
      <c r="AF14" s="153"/>
      <c r="AG14" s="448"/>
      <c r="AI14" s="448"/>
      <c r="AJ14" s="153"/>
      <c r="AK14" s="455"/>
      <c r="AM14" s="448"/>
    </row>
    <row r="15" spans="1:39">
      <c r="A15" s="435" t="s">
        <v>116</v>
      </c>
      <c r="C15" s="89">
        <v>211964546</v>
      </c>
      <c r="D15" s="89"/>
      <c r="E15" s="89">
        <v>400250492298</v>
      </c>
      <c r="F15" s="89"/>
      <c r="G15" s="89">
        <v>-34084084902</v>
      </c>
      <c r="H15" s="89"/>
      <c r="I15" s="96">
        <v>-3365216960</v>
      </c>
      <c r="J15" s="96"/>
      <c r="K15" s="89">
        <v>211964546</v>
      </c>
      <c r="L15" s="89"/>
      <c r="M15" s="89">
        <v>400250492298</v>
      </c>
      <c r="N15" s="89"/>
      <c r="O15" s="89">
        <f t="shared" si="3"/>
        <v>-438411449360</v>
      </c>
      <c r="P15" s="89"/>
      <c r="Q15" s="96">
        <v>-38160957062</v>
      </c>
      <c r="R15" s="96"/>
      <c r="S15" s="96"/>
      <c r="T15" s="89"/>
      <c r="U15" s="89"/>
      <c r="W15" s="155"/>
      <c r="X15" s="155"/>
      <c r="Y15" s="155"/>
      <c r="Z15" s="153"/>
      <c r="AA15" s="153"/>
      <c r="AB15" s="153"/>
      <c r="AC15" s="153"/>
      <c r="AD15" s="153"/>
      <c r="AE15" s="153"/>
      <c r="AF15" s="153"/>
      <c r="AG15" s="448"/>
      <c r="AI15" s="448"/>
      <c r="AJ15" s="153"/>
      <c r="AK15" s="455"/>
      <c r="AM15" s="448"/>
    </row>
    <row r="16" spans="1:39">
      <c r="A16" s="435" t="s">
        <v>124</v>
      </c>
      <c r="C16" s="89">
        <v>16035986</v>
      </c>
      <c r="D16" s="89"/>
      <c r="E16" s="89">
        <v>71922365786</v>
      </c>
      <c r="F16" s="89"/>
      <c r="G16" s="89">
        <v>-3969800181</v>
      </c>
      <c r="H16" s="89"/>
      <c r="I16" s="96">
        <v>-2350565634</v>
      </c>
      <c r="J16" s="96"/>
      <c r="K16" s="89">
        <v>16035986</v>
      </c>
      <c r="L16" s="89"/>
      <c r="M16" s="89">
        <v>71922365786</v>
      </c>
      <c r="N16" s="89"/>
      <c r="O16" s="89">
        <f t="shared" si="3"/>
        <v>-78242731601</v>
      </c>
      <c r="P16" s="89"/>
      <c r="Q16" s="96">
        <v>-6320365815</v>
      </c>
      <c r="R16" s="96"/>
      <c r="S16" s="96"/>
      <c r="T16" s="89"/>
      <c r="U16" s="89"/>
      <c r="W16" s="155"/>
      <c r="X16" s="155"/>
      <c r="Y16" s="155"/>
      <c r="Z16" s="153"/>
      <c r="AA16" s="153"/>
      <c r="AB16" s="153"/>
      <c r="AC16" s="153"/>
      <c r="AD16" s="153"/>
      <c r="AE16" s="153"/>
      <c r="AF16" s="153"/>
      <c r="AG16" s="448"/>
      <c r="AI16" s="448"/>
      <c r="AJ16" s="153"/>
      <c r="AK16" s="455"/>
      <c r="AM16" s="448"/>
    </row>
    <row r="17" spans="1:39">
      <c r="A17" s="435" t="s">
        <v>117</v>
      </c>
      <c r="C17" s="89">
        <v>51470440</v>
      </c>
      <c r="D17" s="89"/>
      <c r="E17" s="89">
        <v>885598424473</v>
      </c>
      <c r="F17" s="89"/>
      <c r="G17" s="89">
        <v>-25852463211</v>
      </c>
      <c r="H17" s="89"/>
      <c r="I17" s="96">
        <v>-29622092628</v>
      </c>
      <c r="J17" s="96"/>
      <c r="K17" s="89">
        <v>51470440</v>
      </c>
      <c r="L17" s="89"/>
      <c r="M17" s="89">
        <v>885598424473</v>
      </c>
      <c r="N17" s="89"/>
      <c r="O17" s="89">
        <f t="shared" ref="O17" si="7">Q17-M17</f>
        <v>-937612264502</v>
      </c>
      <c r="P17" s="89"/>
      <c r="Q17" s="96">
        <v>-52013840029</v>
      </c>
      <c r="R17" s="96"/>
      <c r="S17" s="96"/>
      <c r="T17" s="89">
        <f t="shared" si="0"/>
        <v>0</v>
      </c>
      <c r="U17" s="89">
        <f t="shared" si="1"/>
        <v>0</v>
      </c>
      <c r="V17" s="450" t="s">
        <v>75</v>
      </c>
      <c r="W17" s="155">
        <v>9035392</v>
      </c>
      <c r="X17" s="155"/>
      <c r="Y17" s="155">
        <v>289477980593</v>
      </c>
      <c r="Z17" s="153" t="e">
        <f>VLOOKUP(V17,$A$7:$K$17,3,0)</f>
        <v>#N/A</v>
      </c>
      <c r="AA17" s="153" t="e">
        <f>VLOOKUP(V17,$A$7:$K$18,5,0)</f>
        <v>#N/A</v>
      </c>
      <c r="AB17" s="153" t="e">
        <f t="shared" si="2"/>
        <v>#N/A</v>
      </c>
      <c r="AC17" s="153" t="e">
        <f t="shared" si="4"/>
        <v>#N/A</v>
      </c>
      <c r="AD17" s="153" t="s">
        <v>75</v>
      </c>
      <c r="AE17" s="153">
        <v>-48723696942</v>
      </c>
      <c r="AF17" s="153" t="e">
        <f>VLOOKUP(AD17,$A$7:$I$17,9,0)</f>
        <v>#N/A</v>
      </c>
      <c r="AG17" s="448" t="e">
        <f t="shared" si="5"/>
        <v>#N/A</v>
      </c>
      <c r="AH17" s="450" t="s">
        <v>75</v>
      </c>
      <c r="AI17" s="448">
        <v>29034896085</v>
      </c>
      <c r="AJ17" s="153" t="e">
        <f>VLOOKUP(AH17,$A$7:$Q$17,17,0)</f>
        <v>#N/A</v>
      </c>
      <c r="AK17" s="455" t="e">
        <f t="shared" si="6"/>
        <v>#N/A</v>
      </c>
      <c r="AM17" s="448"/>
    </row>
    <row r="18" spans="1:39" s="456" customFormat="1" ht="22.5" thickBot="1">
      <c r="A18" s="371" t="s">
        <v>2</v>
      </c>
      <c r="B18" s="371"/>
      <c r="C18" s="95"/>
      <c r="D18" s="371"/>
      <c r="E18" s="91">
        <f>SUM(E7:E17)</f>
        <v>7086900166348</v>
      </c>
      <c r="F18" s="136"/>
      <c r="G18" s="91">
        <f>SUM(G7:G17)</f>
        <v>-1327133212997</v>
      </c>
      <c r="H18" s="136"/>
      <c r="I18" s="91">
        <f>SUM(I7:I17)</f>
        <v>-158795600123</v>
      </c>
      <c r="J18" s="137"/>
      <c r="K18" s="95"/>
      <c r="L18" s="136"/>
      <c r="M18" s="91">
        <f>SUM(M7:M17)</f>
        <v>7086900166348</v>
      </c>
      <c r="N18" s="136"/>
      <c r="O18" s="91">
        <f>SUM(O7:O17)</f>
        <v>-8622703696058</v>
      </c>
      <c r="P18" s="136"/>
      <c r="Q18" s="91">
        <f>SUM(Q7:Q17)</f>
        <v>-1535803529710</v>
      </c>
      <c r="R18" s="137"/>
      <c r="S18" s="137"/>
      <c r="T18" s="89">
        <f t="shared" ref="T18" si="8">C18-K18</f>
        <v>0</v>
      </c>
      <c r="U18" s="89">
        <f t="shared" ref="U18" si="9">E18-M18</f>
        <v>0</v>
      </c>
      <c r="V18" s="100"/>
      <c r="W18" s="100"/>
      <c r="X18" s="100"/>
      <c r="Y18" s="100"/>
      <c r="Z18" s="100"/>
      <c r="AA18" s="100"/>
      <c r="AB18" s="100"/>
      <c r="AC18" s="100"/>
      <c r="AD18" s="450"/>
      <c r="AE18" s="100"/>
      <c r="AF18" s="100"/>
      <c r="AG18" s="100"/>
      <c r="AH18" s="100"/>
      <c r="AI18" s="100"/>
      <c r="AJ18" s="100"/>
      <c r="AK18" s="100"/>
    </row>
    <row r="19" spans="1:39" s="100" customFormat="1" ht="22.5" thickTop="1">
      <c r="A19" s="371"/>
      <c r="B19" s="371"/>
      <c r="C19" s="95"/>
      <c r="D19" s="95"/>
      <c r="E19" s="95"/>
      <c r="F19" s="95"/>
      <c r="G19" s="95"/>
      <c r="H19" s="95"/>
      <c r="I19" s="99"/>
      <c r="J19" s="99"/>
      <c r="K19" s="95"/>
      <c r="L19" s="95"/>
      <c r="M19" s="95"/>
      <c r="N19" s="95"/>
      <c r="O19" s="95"/>
      <c r="P19" s="95"/>
      <c r="Q19" s="95"/>
      <c r="R19" s="95"/>
      <c r="S19" s="95"/>
      <c r="T19" s="383"/>
      <c r="U19" s="383"/>
      <c r="AD19" s="450"/>
    </row>
    <row r="20" spans="1:39" s="100" customFormat="1">
      <c r="A20" s="371"/>
      <c r="B20" s="371"/>
      <c r="C20" s="95"/>
      <c r="D20" s="95"/>
      <c r="E20" s="95"/>
      <c r="F20" s="95"/>
      <c r="G20" s="95"/>
      <c r="H20" s="95"/>
      <c r="I20" s="99"/>
      <c r="J20" s="99"/>
      <c r="K20" s="95"/>
      <c r="L20" s="95"/>
      <c r="M20" s="95"/>
      <c r="N20" s="95"/>
      <c r="O20" s="95"/>
      <c r="P20" s="95"/>
      <c r="Q20" s="95"/>
      <c r="R20" s="95"/>
      <c r="S20" s="95"/>
      <c r="T20" s="383"/>
      <c r="U20" s="383"/>
      <c r="AD20" s="450"/>
    </row>
    <row r="21" spans="1:39" s="100" customFormat="1">
      <c r="A21" s="457" t="s">
        <v>78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9"/>
      <c r="R21" s="383"/>
      <c r="S21" s="383"/>
      <c r="AD21" s="450"/>
    </row>
    <row r="22" spans="1:39" s="100" customFormat="1">
      <c r="A22" s="383"/>
      <c r="B22" s="383"/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V22" s="450"/>
      <c r="W22" s="450"/>
      <c r="X22" s="450"/>
      <c r="Y22" s="450"/>
      <c r="Z22" s="450"/>
      <c r="AA22" s="450"/>
      <c r="AB22" s="450"/>
      <c r="AC22" s="450"/>
      <c r="AD22" s="450"/>
    </row>
    <row r="23" spans="1:39">
      <c r="AE23" s="448"/>
    </row>
    <row r="24" spans="1:39">
      <c r="AE24" s="448"/>
    </row>
    <row r="25" spans="1:39">
      <c r="AE25" s="448"/>
    </row>
    <row r="26" spans="1:39">
      <c r="AE26" s="448"/>
    </row>
    <row r="27" spans="1:39">
      <c r="AE27" s="448"/>
    </row>
    <row r="28" spans="1:39">
      <c r="AE28" s="448"/>
    </row>
    <row r="29" spans="1:39">
      <c r="AE29" s="448"/>
    </row>
    <row r="30" spans="1:39">
      <c r="AE30" s="448"/>
    </row>
  </sheetData>
  <autoFilter ref="A6:Q18" xr:uid="{00000000-0009-0000-0000-00000D000000}">
    <sortState xmlns:xlrd2="http://schemas.microsoft.com/office/spreadsheetml/2017/richdata2" ref="A7:Q17">
      <sortCondition ref="A6"/>
    </sortState>
  </autoFilter>
  <mergeCells count="10">
    <mergeCell ref="A4:G4"/>
    <mergeCell ref="A1:Q1"/>
    <mergeCell ref="A2:Q2"/>
    <mergeCell ref="A3:Q3"/>
    <mergeCell ref="AD5:AF5"/>
    <mergeCell ref="AH5:AI5"/>
    <mergeCell ref="A21:Q21"/>
    <mergeCell ref="C5:I5"/>
    <mergeCell ref="K5:Q5"/>
    <mergeCell ref="V5:AC5"/>
  </mergeCells>
  <printOptions horizontalCentered="1"/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I27"/>
  <sheetViews>
    <sheetView rightToLeft="1" view="pageBreakPreview" zoomScale="48" zoomScaleNormal="100" zoomScaleSheetLayoutView="48" workbookViewId="0">
      <selection activeCell="Z1" sqref="Z1:CD1048576"/>
    </sheetView>
  </sheetViews>
  <sheetFormatPr defaultColWidth="9.140625" defaultRowHeight="30.75"/>
  <cols>
    <col min="1" max="1" width="56.85546875" style="352" customWidth="1"/>
    <col min="2" max="2" width="1.85546875" style="352" customWidth="1"/>
    <col min="3" max="3" width="29.5703125" style="23" bestFit="1" customWidth="1"/>
    <col min="4" max="4" width="1.140625" style="24" customWidth="1"/>
    <col min="5" max="5" width="39.7109375" style="24" bestFit="1" customWidth="1"/>
    <col min="6" max="6" width="1.42578125" style="24" customWidth="1"/>
    <col min="7" max="7" width="39.7109375" style="24" bestFit="1" customWidth="1"/>
    <col min="8" max="8" width="1.5703125" style="24" customWidth="1"/>
    <col min="9" max="9" width="26.28515625" style="24" bestFit="1" customWidth="1"/>
    <col min="10" max="10" width="2.140625" style="24" customWidth="1"/>
    <col min="11" max="11" width="34" style="24" bestFit="1" customWidth="1"/>
    <col min="12" max="12" width="1.42578125" style="24" customWidth="1"/>
    <col min="13" max="13" width="27.7109375" style="24" bestFit="1" customWidth="1"/>
    <col min="14" max="14" width="1.85546875" style="24" customWidth="1"/>
    <col min="15" max="15" width="34" style="24" bestFit="1" customWidth="1"/>
    <col min="16" max="16" width="1.140625" style="24" customWidth="1"/>
    <col min="17" max="17" width="29.5703125" style="24" bestFit="1" customWidth="1"/>
    <col min="18" max="18" width="1.42578125" style="24" customWidth="1"/>
    <col min="19" max="19" width="18.42578125" style="24" bestFit="1" customWidth="1"/>
    <col min="20" max="20" width="1.5703125" style="24" customWidth="1"/>
    <col min="21" max="21" width="39.7109375" style="24" bestFit="1" customWidth="1"/>
    <col min="22" max="22" width="1.85546875" style="24" customWidth="1"/>
    <col min="23" max="23" width="37.42578125" style="23" bestFit="1" customWidth="1"/>
    <col min="24" max="24" width="1.5703125" style="352" customWidth="1"/>
    <col min="25" max="25" width="14.7109375" style="25" customWidth="1"/>
    <col min="26" max="16384" width="9.140625" style="368"/>
  </cols>
  <sheetData>
    <row r="1" spans="1:35" s="352" customFormat="1" ht="31.5">
      <c r="A1" s="351" t="s">
        <v>113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</row>
    <row r="2" spans="1:35" s="352" customFormat="1" ht="31.5">
      <c r="A2" s="351" t="s">
        <v>40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</row>
    <row r="3" spans="1:35" s="352" customFormat="1" ht="31.5">
      <c r="A3" s="351" t="s">
        <v>129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</row>
    <row r="4" spans="1:35" s="352" customFormat="1" ht="31.5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</row>
    <row r="5" spans="1:35" s="352" customFormat="1" ht="31.5">
      <c r="A5" s="350" t="s">
        <v>22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0"/>
      <c r="Y5" s="350"/>
    </row>
    <row r="6" spans="1:35" s="352" customFormat="1" ht="31.5">
      <c r="A6" s="350" t="s">
        <v>23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</row>
    <row r="7" spans="1:35" s="352" customFormat="1"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3"/>
      <c r="Y7" s="25"/>
    </row>
    <row r="8" spans="1:35" s="352" customFormat="1" ht="32.25" thickBot="1">
      <c r="A8" s="355"/>
      <c r="B8" s="356"/>
      <c r="C8" s="265" t="s">
        <v>125</v>
      </c>
      <c r="D8" s="265"/>
      <c r="E8" s="265"/>
      <c r="F8" s="265"/>
      <c r="G8" s="265"/>
      <c r="H8" s="27"/>
      <c r="I8" s="264" t="s">
        <v>7</v>
      </c>
      <c r="J8" s="264"/>
      <c r="K8" s="264"/>
      <c r="L8" s="264"/>
      <c r="M8" s="264"/>
      <c r="N8" s="264"/>
      <c r="O8" s="264"/>
      <c r="P8" s="24"/>
      <c r="Q8" s="357" t="s">
        <v>130</v>
      </c>
      <c r="R8" s="357"/>
      <c r="S8" s="357"/>
      <c r="T8" s="357"/>
      <c r="U8" s="357"/>
      <c r="V8" s="357"/>
      <c r="W8" s="357"/>
      <c r="X8" s="357"/>
      <c r="Y8" s="357"/>
    </row>
    <row r="9" spans="1:35" s="352" customFormat="1">
      <c r="A9" s="358" t="s">
        <v>1</v>
      </c>
      <c r="B9" s="359"/>
      <c r="C9" s="360" t="s">
        <v>3</v>
      </c>
      <c r="D9" s="262"/>
      <c r="E9" s="360" t="s">
        <v>0</v>
      </c>
      <c r="F9" s="262"/>
      <c r="G9" s="266" t="s">
        <v>18</v>
      </c>
      <c r="H9" s="29"/>
      <c r="I9" s="261" t="s">
        <v>4</v>
      </c>
      <c r="J9" s="261"/>
      <c r="K9" s="261"/>
      <c r="L9" s="31"/>
      <c r="M9" s="261" t="s">
        <v>5</v>
      </c>
      <c r="N9" s="261"/>
      <c r="O9" s="261"/>
      <c r="P9" s="24"/>
      <c r="Q9" s="361" t="s">
        <v>3</v>
      </c>
      <c r="R9" s="262"/>
      <c r="S9" s="266" t="s">
        <v>79</v>
      </c>
      <c r="T9" s="30"/>
      <c r="U9" s="361" t="s">
        <v>0</v>
      </c>
      <c r="V9" s="262"/>
      <c r="W9" s="266" t="s">
        <v>18</v>
      </c>
      <c r="X9" s="362"/>
      <c r="Y9" s="268" t="s">
        <v>80</v>
      </c>
    </row>
    <row r="10" spans="1:35" s="352" customFormat="1" ht="31.5" thickBot="1">
      <c r="A10" s="363"/>
      <c r="B10" s="359"/>
      <c r="C10" s="364"/>
      <c r="D10" s="263"/>
      <c r="E10" s="364"/>
      <c r="F10" s="263"/>
      <c r="G10" s="267"/>
      <c r="H10" s="29"/>
      <c r="I10" s="28" t="s">
        <v>3</v>
      </c>
      <c r="J10" s="28"/>
      <c r="K10" s="28" t="s">
        <v>0</v>
      </c>
      <c r="L10" s="31"/>
      <c r="M10" s="28" t="s">
        <v>3</v>
      </c>
      <c r="N10" s="28"/>
      <c r="O10" s="28" t="s">
        <v>39</v>
      </c>
      <c r="P10" s="24"/>
      <c r="Q10" s="364"/>
      <c r="R10" s="262"/>
      <c r="S10" s="267"/>
      <c r="T10" s="30"/>
      <c r="U10" s="364"/>
      <c r="V10" s="262"/>
      <c r="W10" s="267"/>
      <c r="X10" s="362"/>
      <c r="Y10" s="269"/>
    </row>
    <row r="11" spans="1:35" s="352" customFormat="1">
      <c r="A11" s="365" t="s">
        <v>114</v>
      </c>
      <c r="C11" s="32">
        <v>180000000</v>
      </c>
      <c r="D11" s="32"/>
      <c r="E11" s="32">
        <v>2996266713850</v>
      </c>
      <c r="F11" s="32"/>
      <c r="G11" s="33">
        <v>2321911800000</v>
      </c>
      <c r="H11" s="23"/>
      <c r="I11" s="23">
        <v>0</v>
      </c>
      <c r="J11" s="23"/>
      <c r="K11" s="23">
        <v>0</v>
      </c>
      <c r="L11" s="366"/>
      <c r="M11" s="23">
        <v>0</v>
      </c>
      <c r="N11" s="23"/>
      <c r="O11" s="23">
        <v>0</v>
      </c>
      <c r="P11" s="23"/>
      <c r="Q11" s="23">
        <v>180000000</v>
      </c>
      <c r="R11" s="23"/>
      <c r="S11" s="23">
        <v>12780</v>
      </c>
      <c r="T11" s="23"/>
      <c r="U11" s="23">
        <v>2996266713850</v>
      </c>
      <c r="V11" s="23"/>
      <c r="W11" s="24">
        <v>2282617908000</v>
      </c>
      <c r="X11" s="366"/>
      <c r="Y11" s="25">
        <f>W11/درآمدها!$J$5</f>
        <v>0.31730831417315397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</row>
    <row r="12" spans="1:35" s="352" customFormat="1">
      <c r="A12" s="365" t="s">
        <v>118</v>
      </c>
      <c r="C12" s="32">
        <v>782726</v>
      </c>
      <c r="D12" s="32"/>
      <c r="E12" s="32">
        <v>26612947077</v>
      </c>
      <c r="F12" s="32"/>
      <c r="G12" s="33">
        <v>24791482858</v>
      </c>
      <c r="H12" s="23"/>
      <c r="I12" s="23">
        <v>0</v>
      </c>
      <c r="J12" s="23"/>
      <c r="K12" s="23">
        <v>0</v>
      </c>
      <c r="L12" s="366"/>
      <c r="M12" s="23">
        <v>0</v>
      </c>
      <c r="N12" s="23"/>
      <c r="O12" s="23">
        <v>0</v>
      </c>
      <c r="P12" s="23"/>
      <c r="Q12" s="23">
        <v>782726</v>
      </c>
      <c r="R12" s="23"/>
      <c r="S12" s="23">
        <v>31360</v>
      </c>
      <c r="T12" s="23"/>
      <c r="U12" s="23">
        <v>26612947077</v>
      </c>
      <c r="V12" s="23"/>
      <c r="W12" s="24">
        <v>24356544562</v>
      </c>
      <c r="X12" s="366"/>
      <c r="Y12" s="25">
        <f>W12/درآمدها!$J$5</f>
        <v>3.3858203192768089E-3</v>
      </c>
      <c r="Z12" s="24"/>
      <c r="AA12" s="24"/>
      <c r="AB12" s="24"/>
      <c r="AC12" s="24"/>
      <c r="AD12" s="24"/>
      <c r="AE12" s="24"/>
      <c r="AF12" s="24"/>
      <c r="AG12" s="24"/>
      <c r="AH12" s="24"/>
      <c r="AI12" s="24"/>
    </row>
    <row r="13" spans="1:35" s="352" customFormat="1">
      <c r="A13" s="365" t="s">
        <v>119</v>
      </c>
      <c r="C13" s="32">
        <v>85523521</v>
      </c>
      <c r="D13" s="32"/>
      <c r="E13" s="32">
        <v>421047901312</v>
      </c>
      <c r="F13" s="32"/>
      <c r="G13" s="33">
        <v>406491011841</v>
      </c>
      <c r="H13" s="23"/>
      <c r="I13" s="23">
        <v>2196123</v>
      </c>
      <c r="J13" s="23"/>
      <c r="K13" s="23">
        <v>9902826233</v>
      </c>
      <c r="L13" s="366"/>
      <c r="M13" s="23">
        <v>0</v>
      </c>
      <c r="N13" s="23"/>
      <c r="O13" s="23">
        <v>0</v>
      </c>
      <c r="P13" s="23"/>
      <c r="Q13" s="23">
        <v>87719644</v>
      </c>
      <c r="R13" s="23"/>
      <c r="S13" s="23">
        <v>4451.0000303124807</v>
      </c>
      <c r="T13" s="23"/>
      <c r="U13" s="23">
        <v>430950730204</v>
      </c>
      <c r="V13" s="23"/>
      <c r="W13" s="24">
        <v>387422033199</v>
      </c>
      <c r="X13" s="366"/>
      <c r="Y13" s="25">
        <f>W13/درآمدها!$J$5</f>
        <v>5.3855808191578591E-2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</row>
    <row r="14" spans="1:35" s="352" customFormat="1">
      <c r="A14" s="365" t="s">
        <v>120</v>
      </c>
      <c r="C14" s="32">
        <v>1607953</v>
      </c>
      <c r="D14" s="32"/>
      <c r="E14" s="32">
        <v>8554775110</v>
      </c>
      <c r="F14" s="32"/>
      <c r="G14" s="33">
        <v>8918976498</v>
      </c>
      <c r="H14" s="23"/>
      <c r="I14" s="23">
        <v>0</v>
      </c>
      <c r="J14" s="23"/>
      <c r="K14" s="23">
        <v>0</v>
      </c>
      <c r="L14" s="366"/>
      <c r="M14" s="23">
        <v>0</v>
      </c>
      <c r="N14" s="23"/>
      <c r="O14" s="23">
        <v>0</v>
      </c>
      <c r="P14" s="23"/>
      <c r="Q14" s="23">
        <v>1607953</v>
      </c>
      <c r="R14" s="23"/>
      <c r="S14" s="23">
        <v>5400</v>
      </c>
      <c r="T14" s="23"/>
      <c r="U14" s="23">
        <v>8554775110</v>
      </c>
      <c r="V14" s="23"/>
      <c r="W14" s="24">
        <v>8615827028</v>
      </c>
      <c r="X14" s="366"/>
      <c r="Y14" s="25">
        <f>W14/درآمدها!$J$5</f>
        <v>1.1976921498252678E-3</v>
      </c>
      <c r="Z14" s="24"/>
      <c r="AA14" s="24"/>
      <c r="AB14" s="24"/>
      <c r="AC14" s="24"/>
      <c r="AD14" s="24"/>
      <c r="AE14" s="24"/>
      <c r="AF14" s="24"/>
      <c r="AG14" s="24"/>
      <c r="AH14" s="24"/>
      <c r="AI14" s="24"/>
    </row>
    <row r="15" spans="1:35" s="352" customFormat="1">
      <c r="A15" s="365" t="s">
        <v>115</v>
      </c>
      <c r="C15" s="32">
        <v>161830101</v>
      </c>
      <c r="D15" s="32"/>
      <c r="E15" s="32">
        <v>3016716944524</v>
      </c>
      <c r="F15" s="32"/>
      <c r="G15" s="33">
        <v>2432774187942</v>
      </c>
      <c r="H15" s="23"/>
      <c r="I15" s="23">
        <v>0</v>
      </c>
      <c r="J15" s="23"/>
      <c r="K15" s="23">
        <v>0</v>
      </c>
      <c r="L15" s="366"/>
      <c r="M15" s="23">
        <v>0</v>
      </c>
      <c r="N15" s="23"/>
      <c r="O15" s="23">
        <v>0</v>
      </c>
      <c r="P15" s="23"/>
      <c r="Q15" s="23">
        <v>161830101</v>
      </c>
      <c r="R15" s="23"/>
      <c r="S15" s="23">
        <v>14860</v>
      </c>
      <c r="T15" s="23"/>
      <c r="U15" s="23">
        <v>3016716944524</v>
      </c>
      <c r="V15" s="23"/>
      <c r="W15" s="24">
        <v>2386206233187</v>
      </c>
      <c r="X15" s="366"/>
      <c r="Y15" s="25">
        <f>W15/درآمدها!$J$5</f>
        <v>0.33170819981231786</v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35" s="352" customFormat="1">
      <c r="A16" s="365" t="s">
        <v>121</v>
      </c>
      <c r="C16" s="32">
        <v>62846417</v>
      </c>
      <c r="D16" s="32"/>
      <c r="E16" s="32">
        <v>545462619176</v>
      </c>
      <c r="F16" s="32"/>
      <c r="G16" s="33">
        <v>509486217989</v>
      </c>
      <c r="H16" s="23"/>
      <c r="I16" s="23">
        <v>35448</v>
      </c>
      <c r="J16" s="23"/>
      <c r="K16" s="23">
        <v>282912120</v>
      </c>
      <c r="L16" s="366"/>
      <c r="M16" s="23">
        <v>0</v>
      </c>
      <c r="N16" s="23"/>
      <c r="O16" s="23">
        <v>0</v>
      </c>
      <c r="P16" s="23"/>
      <c r="Q16" s="23">
        <v>62881865</v>
      </c>
      <c r="R16" s="23"/>
      <c r="S16" s="23">
        <v>8090</v>
      </c>
      <c r="T16" s="23"/>
      <c r="U16" s="23">
        <v>545745531296</v>
      </c>
      <c r="V16" s="23"/>
      <c r="W16" s="24">
        <v>504781926408</v>
      </c>
      <c r="X16" s="366"/>
      <c r="Y16" s="25">
        <f>W16/درآمدها!$J$5</f>
        <v>7.017008914730706E-2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s="352" customFormat="1">
      <c r="A17" s="365" t="s">
        <v>122</v>
      </c>
      <c r="C17" s="32">
        <v>53247522</v>
      </c>
      <c r="D17" s="32"/>
      <c r="E17" s="32">
        <v>96304141287</v>
      </c>
      <c r="F17" s="32"/>
      <c r="G17" s="33">
        <v>96055700119</v>
      </c>
      <c r="H17" s="23"/>
      <c r="I17" s="23">
        <v>665394</v>
      </c>
      <c r="J17" s="23"/>
      <c r="K17" s="23">
        <v>1184847564</v>
      </c>
      <c r="L17" s="366"/>
      <c r="M17" s="23">
        <v>0</v>
      </c>
      <c r="N17" s="23"/>
      <c r="O17" s="23">
        <v>0</v>
      </c>
      <c r="P17" s="23"/>
      <c r="Q17" s="23">
        <v>53912916</v>
      </c>
      <c r="R17" s="23"/>
      <c r="S17" s="23">
        <v>1826</v>
      </c>
      <c r="T17" s="23"/>
      <c r="U17" s="23">
        <v>97488988851</v>
      </c>
      <c r="V17" s="23"/>
      <c r="W17" s="24">
        <v>97684004888</v>
      </c>
      <c r="X17" s="366"/>
      <c r="Y17" s="25">
        <f>W17/درآمدها!$J$5</f>
        <v>1.3579121938919535E-2</v>
      </c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s="352" customFormat="1">
      <c r="A18" s="365" t="s">
        <v>123</v>
      </c>
      <c r="C18" s="32">
        <v>2854471</v>
      </c>
      <c r="D18" s="32"/>
      <c r="E18" s="32">
        <v>46100622342</v>
      </c>
      <c r="F18" s="32"/>
      <c r="G18" s="33">
        <v>40786645528</v>
      </c>
      <c r="H18" s="23"/>
      <c r="I18" s="23">
        <v>0</v>
      </c>
      <c r="J18" s="23"/>
      <c r="K18" s="23">
        <v>0</v>
      </c>
      <c r="L18" s="366"/>
      <c r="M18" s="23">
        <v>0</v>
      </c>
      <c r="N18" s="23"/>
      <c r="O18" s="23">
        <v>0</v>
      </c>
      <c r="P18" s="23"/>
      <c r="Q18" s="23">
        <v>2854471</v>
      </c>
      <c r="R18" s="23"/>
      <c r="S18" s="23">
        <v>13220</v>
      </c>
      <c r="T18" s="23"/>
      <c r="U18" s="23">
        <v>46100622342</v>
      </c>
      <c r="V18" s="23"/>
      <c r="W18" s="24">
        <v>37444406519</v>
      </c>
      <c r="X18" s="366"/>
      <c r="Y18" s="25">
        <f>W18/درآمدها!$J$5</f>
        <v>5.2051731768671238E-3</v>
      </c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s="352" customFormat="1">
      <c r="A19" s="365" t="s">
        <v>116</v>
      </c>
      <c r="C19" s="32">
        <v>211964546</v>
      </c>
      <c r="D19" s="32"/>
      <c r="E19" s="32">
        <v>438411449360</v>
      </c>
      <c r="F19" s="32"/>
      <c r="G19" s="33">
        <v>403615709258</v>
      </c>
      <c r="H19" s="23"/>
      <c r="I19" s="23">
        <v>0</v>
      </c>
      <c r="J19" s="23"/>
      <c r="K19" s="23">
        <v>0</v>
      </c>
      <c r="L19" s="366"/>
      <c r="M19" s="23">
        <v>0</v>
      </c>
      <c r="N19" s="23"/>
      <c r="O19" s="23">
        <v>0</v>
      </c>
      <c r="P19" s="23"/>
      <c r="Q19" s="23">
        <v>211964546</v>
      </c>
      <c r="R19" s="23"/>
      <c r="S19" s="23">
        <v>1903</v>
      </c>
      <c r="T19" s="23"/>
      <c r="U19" s="23">
        <v>438411449360</v>
      </c>
      <c r="V19" s="23"/>
      <c r="W19" s="24">
        <v>400250492298</v>
      </c>
      <c r="X19" s="366"/>
      <c r="Y19" s="25">
        <f>W19/درآمدها!$J$5</f>
        <v>5.5639101276188416E-2</v>
      </c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s="352" customFormat="1">
      <c r="A20" s="365" t="s">
        <v>124</v>
      </c>
      <c r="C20" s="32">
        <v>15949115</v>
      </c>
      <c r="D20" s="32"/>
      <c r="E20" s="32">
        <v>77860592709</v>
      </c>
      <c r="F20" s="32"/>
      <c r="G20" s="33">
        <v>73890792528</v>
      </c>
      <c r="H20" s="23"/>
      <c r="I20" s="23">
        <v>86871</v>
      </c>
      <c r="J20" s="23"/>
      <c r="K20" s="23">
        <v>382138892</v>
      </c>
      <c r="L20" s="366"/>
      <c r="M20" s="23">
        <v>0</v>
      </c>
      <c r="N20" s="23"/>
      <c r="O20" s="23">
        <v>0</v>
      </c>
      <c r="P20" s="23"/>
      <c r="Q20" s="23">
        <v>16035986</v>
      </c>
      <c r="R20" s="23"/>
      <c r="S20" s="23">
        <v>4520</v>
      </c>
      <c r="T20" s="23"/>
      <c r="U20" s="23">
        <v>78242731601</v>
      </c>
      <c r="V20" s="23"/>
      <c r="W20" s="24">
        <v>71922365786</v>
      </c>
      <c r="X20" s="366"/>
      <c r="Y20" s="25">
        <f>W20/درآمدها!$J$5</f>
        <v>9.9979784434866478E-3</v>
      </c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352" customFormat="1" ht="31.5" thickBot="1">
      <c r="A21" s="365" t="s">
        <v>117</v>
      </c>
      <c r="C21" s="32">
        <v>51470440</v>
      </c>
      <c r="D21" s="32"/>
      <c r="E21" s="32">
        <v>937612264502</v>
      </c>
      <c r="F21" s="32"/>
      <c r="G21" s="33">
        <v>915220517101</v>
      </c>
      <c r="H21" s="23"/>
      <c r="I21" s="24">
        <v>0</v>
      </c>
      <c r="J21" s="24"/>
      <c r="K21" s="23">
        <v>0</v>
      </c>
      <c r="L21" s="366"/>
      <c r="M21" s="23">
        <v>0</v>
      </c>
      <c r="N21" s="23"/>
      <c r="O21" s="23">
        <v>0</v>
      </c>
      <c r="P21" s="23"/>
      <c r="Q21" s="23">
        <v>51470440</v>
      </c>
      <c r="R21" s="23"/>
      <c r="S21" s="23">
        <v>17340</v>
      </c>
      <c r="T21" s="23"/>
      <c r="U21" s="23">
        <v>937612264502</v>
      </c>
      <c r="V21" s="23"/>
      <c r="W21" s="24">
        <v>885598424473</v>
      </c>
      <c r="X21" s="366"/>
      <c r="Y21" s="25">
        <f>W21/درآمدها!$J$5</f>
        <v>0.12310765727328592</v>
      </c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s="352" customFormat="1" ht="31.5" thickBot="1">
      <c r="A22" s="365" t="s">
        <v>2</v>
      </c>
      <c r="C22" s="354"/>
      <c r="D22" s="23"/>
      <c r="E22" s="146">
        <f>SUM(E11:E21)</f>
        <v>8610950971249</v>
      </c>
      <c r="F22" s="23"/>
      <c r="G22" s="146">
        <f>SUM(G11:G21)</f>
        <v>7233943041662</v>
      </c>
      <c r="H22" s="23"/>
      <c r="I22" s="354"/>
      <c r="J22" s="24"/>
      <c r="K22" s="146">
        <f>SUM(K11:K21)</f>
        <v>11752724809</v>
      </c>
      <c r="L22" s="366"/>
      <c r="M22" s="354"/>
      <c r="N22" s="24"/>
      <c r="O22" s="146">
        <f>SUM(O11:O21)</f>
        <v>0</v>
      </c>
      <c r="P22" s="23"/>
      <c r="Q22" s="354"/>
      <c r="R22" s="23"/>
      <c r="S22" s="35"/>
      <c r="T22" s="23"/>
      <c r="U22" s="146">
        <f>SUM(U11:U21)</f>
        <v>8622703698717</v>
      </c>
      <c r="V22" s="23"/>
      <c r="W22" s="146">
        <f>SUM(W11:W21)</f>
        <v>7086900166348</v>
      </c>
      <c r="X22" s="366"/>
      <c r="Y22" s="367">
        <f>SUM(Y11:Y21)</f>
        <v>0.98515495590220714</v>
      </c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s="352" customFormat="1" ht="31.5" thickTop="1">
      <c r="A23" s="36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>
      <c r="E24" s="369"/>
    </row>
    <row r="25" spans="1:35">
      <c r="E25" s="369"/>
    </row>
    <row r="26" spans="1:35">
      <c r="E26" s="369"/>
    </row>
    <row r="27" spans="1:35">
      <c r="E27" s="369"/>
    </row>
  </sheetData>
  <mergeCells count="23">
    <mergeCell ref="C8:G8"/>
    <mergeCell ref="Q8:Y8"/>
    <mergeCell ref="F9:F10"/>
    <mergeCell ref="G9:G10"/>
    <mergeCell ref="W9:W10"/>
    <mergeCell ref="S9:S10"/>
    <mergeCell ref="Y9:Y10"/>
    <mergeCell ref="A1:Y1"/>
    <mergeCell ref="A2:Y2"/>
    <mergeCell ref="A3:Y3"/>
    <mergeCell ref="A9:A10"/>
    <mergeCell ref="I9:K9"/>
    <mergeCell ref="M9:O9"/>
    <mergeCell ref="R9:R10"/>
    <mergeCell ref="V9:V10"/>
    <mergeCell ref="U9:U10"/>
    <mergeCell ref="Q9:Q10"/>
    <mergeCell ref="E9:E10"/>
    <mergeCell ref="C9:C10"/>
    <mergeCell ref="D9:D10"/>
    <mergeCell ref="A6:Y6"/>
    <mergeCell ref="A5:Y5"/>
    <mergeCell ref="I8:O8"/>
  </mergeCells>
  <phoneticPr fontId="24" type="noConversion"/>
  <conditionalFormatting sqref="A11:A23">
    <cfRule type="duplicateValues" dxfId="3" priority="46"/>
  </conditionalFormatting>
  <conditionalFormatting sqref="A24:A1048576 A1:A10">
    <cfRule type="duplicateValues" dxfId="2" priority="47"/>
  </conditionalFormatting>
  <printOptions horizontalCentered="1"/>
  <pageMargins left="0" right="0" top="0.74803149606299202" bottom="0.74803149606299202" header="0.31496062992126" footer="0.31496062992126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  <pageSetUpPr fitToPage="1"/>
  </sheetPr>
  <dimension ref="A1:AJ25"/>
  <sheetViews>
    <sheetView rightToLeft="1" view="pageBreakPreview" zoomScale="60" zoomScaleNormal="100" workbookViewId="0">
      <selection activeCell="AA7" sqref="AA7:AA8"/>
    </sheetView>
  </sheetViews>
  <sheetFormatPr defaultColWidth="9.140625" defaultRowHeight="15.75"/>
  <cols>
    <col min="1" max="1" width="29" style="47" customWidth="1"/>
    <col min="2" max="2" width="0.5703125" style="47" customWidth="1"/>
    <col min="3" max="3" width="12.5703125" style="47" customWidth="1"/>
    <col min="4" max="4" width="0.5703125" style="47" customWidth="1"/>
    <col min="5" max="5" width="29.140625" style="47" customWidth="1"/>
    <col min="6" max="6" width="0.5703125" style="47" customWidth="1"/>
    <col min="7" max="7" width="20.28515625" style="47" bestFit="1" customWidth="1"/>
    <col min="8" max="8" width="0.5703125" style="47" customWidth="1"/>
    <col min="9" max="9" width="16.5703125" style="47" bestFit="1" customWidth="1"/>
    <col min="10" max="10" width="0.42578125" style="47" customWidth="1"/>
    <col min="11" max="11" width="17.28515625" style="47" bestFit="1" customWidth="1"/>
    <col min="12" max="12" width="0.7109375" style="47" customWidth="1"/>
    <col min="13" max="13" width="7.85546875" style="47" bestFit="1" customWidth="1"/>
    <col min="14" max="14" width="1.140625" style="47" customWidth="1"/>
    <col min="15" max="15" width="17.28515625" style="47" bestFit="1" customWidth="1"/>
    <col min="16" max="16" width="0.5703125" style="47" customWidth="1"/>
    <col min="17" max="17" width="22.5703125" style="47" bestFit="1" customWidth="1"/>
    <col min="18" max="18" width="0.5703125" style="47" customWidth="1"/>
    <col min="19" max="19" width="13.7109375" style="47" bestFit="1" customWidth="1"/>
    <col min="20" max="20" width="17.28515625" style="47" bestFit="1" customWidth="1"/>
    <col min="21" max="21" width="0.5703125" style="47" customWidth="1"/>
    <col min="22" max="22" width="7.85546875" style="47" bestFit="1" customWidth="1"/>
    <col min="23" max="23" width="13.140625" style="47" bestFit="1" customWidth="1"/>
    <col min="24" max="24" width="0.5703125" style="47" customWidth="1"/>
    <col min="25" max="25" width="7.85546875" style="47" bestFit="1" customWidth="1"/>
    <col min="26" max="26" width="0.42578125" style="47" customWidth="1"/>
    <col min="27" max="27" width="21" style="47" bestFit="1" customWidth="1"/>
    <col min="28" max="28" width="0.7109375" style="47" customWidth="1"/>
    <col min="29" max="29" width="17.28515625" style="47" bestFit="1" customWidth="1"/>
    <col min="30" max="30" width="0.7109375" style="47" customWidth="1"/>
    <col min="31" max="31" width="22.5703125" style="47" bestFit="1" customWidth="1"/>
    <col min="32" max="32" width="0.7109375" style="47" customWidth="1"/>
    <col min="33" max="33" width="16.5703125" style="47" customWidth="1"/>
    <col min="34" max="34" width="20.42578125" style="5" customWidth="1"/>
    <col min="35" max="35" width="25.42578125" style="5" bestFit="1" customWidth="1"/>
    <col min="36" max="36" width="14.5703125" style="5" bestFit="1" customWidth="1"/>
    <col min="37" max="16384" width="9.140625" style="5"/>
  </cols>
  <sheetData>
    <row r="1" spans="1:36" s="1" customFormat="1" ht="24.75">
      <c r="A1" s="270" t="str">
        <f>' سهام'!$A$1</f>
        <v>صندوق سرمایه‌گذاری قابل معامله بخشی کیان (یوتیلیتی)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</row>
    <row r="2" spans="1:36" s="1" customFormat="1" ht="24.75">
      <c r="A2" s="270" t="s">
        <v>40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</row>
    <row r="3" spans="1:36" s="1" customFormat="1" ht="24.75">
      <c r="A3" s="270" t="str">
        <f>' سهام'!$A$3</f>
        <v>برای ماه منتهی به 1404/12/29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</row>
    <row r="4" spans="1:36" ht="24.75">
      <c r="A4" s="271" t="s">
        <v>53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</row>
    <row r="5" spans="1:36" ht="24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36" ht="27.75" customHeight="1" thickBot="1">
      <c r="A6" s="272" t="s">
        <v>54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 t="str">
        <f>' سهام'!$C$8</f>
        <v>1404/11/30</v>
      </c>
      <c r="N6" s="272"/>
      <c r="O6" s="272"/>
      <c r="P6" s="272"/>
      <c r="Q6" s="272"/>
      <c r="R6" s="38"/>
      <c r="S6" s="273" t="s">
        <v>7</v>
      </c>
      <c r="T6" s="273"/>
      <c r="U6" s="273"/>
      <c r="V6" s="273"/>
      <c r="W6" s="273"/>
      <c r="X6" s="37"/>
      <c r="Y6" s="272" t="str">
        <f>' سهام'!$Q$8</f>
        <v>1404/12/29</v>
      </c>
      <c r="Z6" s="272"/>
      <c r="AA6" s="272"/>
      <c r="AB6" s="272"/>
      <c r="AC6" s="272"/>
      <c r="AD6" s="272"/>
      <c r="AE6" s="272"/>
      <c r="AF6" s="272"/>
      <c r="AG6" s="272"/>
    </row>
    <row r="7" spans="1:36" ht="26.25" customHeight="1">
      <c r="A7" s="275" t="s">
        <v>55</v>
      </c>
      <c r="B7" s="39"/>
      <c r="C7" s="276" t="s">
        <v>56</v>
      </c>
      <c r="D7" s="39"/>
      <c r="E7" s="278" t="s">
        <v>61</v>
      </c>
      <c r="F7" s="39"/>
      <c r="G7" s="274" t="s">
        <v>57</v>
      </c>
      <c r="H7" s="39"/>
      <c r="I7" s="276" t="s">
        <v>20</v>
      </c>
      <c r="J7" s="39"/>
      <c r="K7" s="278" t="s">
        <v>58</v>
      </c>
      <c r="L7" s="40"/>
      <c r="M7" s="279" t="s">
        <v>3</v>
      </c>
      <c r="N7" s="274"/>
      <c r="O7" s="274" t="s">
        <v>0</v>
      </c>
      <c r="P7" s="274"/>
      <c r="Q7" s="274" t="s">
        <v>18</v>
      </c>
      <c r="R7" s="39"/>
      <c r="S7" s="270" t="s">
        <v>4</v>
      </c>
      <c r="T7" s="270"/>
      <c r="U7" s="37"/>
      <c r="V7" s="270" t="s">
        <v>5</v>
      </c>
      <c r="W7" s="270"/>
      <c r="X7" s="37"/>
      <c r="Y7" s="279" t="s">
        <v>3</v>
      </c>
      <c r="Z7" s="275"/>
      <c r="AA7" s="274" t="s">
        <v>59</v>
      </c>
      <c r="AB7" s="39"/>
      <c r="AC7" s="274" t="s">
        <v>0</v>
      </c>
      <c r="AD7" s="275"/>
      <c r="AE7" s="274" t="s">
        <v>18</v>
      </c>
      <c r="AF7" s="41"/>
      <c r="AG7" s="274" t="s">
        <v>19</v>
      </c>
    </row>
    <row r="8" spans="1:36" s="7" customFormat="1" ht="55.5" customHeight="1" thickBot="1">
      <c r="A8" s="272"/>
      <c r="B8" s="39"/>
      <c r="C8" s="277"/>
      <c r="D8" s="39"/>
      <c r="E8" s="277"/>
      <c r="F8" s="39"/>
      <c r="G8" s="272"/>
      <c r="H8" s="39"/>
      <c r="I8" s="277"/>
      <c r="J8" s="39"/>
      <c r="K8" s="277"/>
      <c r="L8" s="38"/>
      <c r="M8" s="280"/>
      <c r="N8" s="275"/>
      <c r="O8" s="272"/>
      <c r="P8" s="275"/>
      <c r="Q8" s="272"/>
      <c r="R8" s="39"/>
      <c r="S8" s="42" t="s">
        <v>3</v>
      </c>
      <c r="T8" s="42" t="s">
        <v>0</v>
      </c>
      <c r="U8" s="43"/>
      <c r="V8" s="42" t="s">
        <v>3</v>
      </c>
      <c r="W8" s="42" t="s">
        <v>39</v>
      </c>
      <c r="X8" s="43"/>
      <c r="Y8" s="280"/>
      <c r="Z8" s="275"/>
      <c r="AA8" s="272"/>
      <c r="AB8" s="39"/>
      <c r="AC8" s="272"/>
      <c r="AD8" s="275"/>
      <c r="AE8" s="272"/>
      <c r="AF8" s="41"/>
      <c r="AG8" s="272"/>
      <c r="AH8" s="6"/>
      <c r="AJ8" s="6"/>
    </row>
    <row r="9" spans="1:36" s="7" customFormat="1" ht="55.5" customHeight="1" thickBot="1">
      <c r="A9" s="44" t="s">
        <v>71</v>
      </c>
      <c r="B9" s="39"/>
      <c r="C9" s="36"/>
      <c r="D9" s="22"/>
      <c r="E9" s="36"/>
      <c r="F9" s="22"/>
      <c r="G9" s="36" t="s">
        <v>71</v>
      </c>
      <c r="H9" s="22"/>
      <c r="I9" s="36" t="s">
        <v>71</v>
      </c>
      <c r="J9" s="36"/>
      <c r="K9" s="23">
        <v>0</v>
      </c>
      <c r="L9" s="38"/>
      <c r="M9" s="24">
        <v>0</v>
      </c>
      <c r="N9" s="34"/>
      <c r="O9" s="24">
        <v>0</v>
      </c>
      <c r="P9" s="24"/>
      <c r="Q9" s="24">
        <v>0</v>
      </c>
      <c r="R9" s="24"/>
      <c r="S9" s="24">
        <v>0</v>
      </c>
      <c r="T9" s="24">
        <v>0</v>
      </c>
      <c r="U9" s="24"/>
      <c r="V9" s="24">
        <v>0</v>
      </c>
      <c r="W9" s="24">
        <v>0</v>
      </c>
      <c r="X9" s="24"/>
      <c r="Y9" s="24">
        <v>0</v>
      </c>
      <c r="Z9" s="24"/>
      <c r="AA9" s="24">
        <v>0</v>
      </c>
      <c r="AB9" s="24"/>
      <c r="AC9" s="24">
        <v>0</v>
      </c>
      <c r="AD9" s="24"/>
      <c r="AE9" s="24">
        <v>0</v>
      </c>
      <c r="AF9" s="45"/>
      <c r="AG9" s="25">
        <f>AE9/درآمدها!$J$5</f>
        <v>0</v>
      </c>
      <c r="AH9" s="6"/>
      <c r="AI9" s="3"/>
      <c r="AJ9" s="6"/>
    </row>
    <row r="10" spans="1:36" s="7" customFormat="1" ht="55.5" customHeight="1" thickBot="1">
      <c r="A10" s="2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47"/>
      <c r="O10" s="48">
        <f>SUM(O9:O9)</f>
        <v>0</v>
      </c>
      <c r="P10" s="47"/>
      <c r="Q10" s="48">
        <f>SUM(Q9:Q9)</f>
        <v>0</v>
      </c>
      <c r="R10" s="47"/>
      <c r="S10" s="47"/>
      <c r="T10" s="48">
        <f>SUM(T9:T9)</f>
        <v>0</v>
      </c>
      <c r="U10" s="47"/>
      <c r="V10" s="47"/>
      <c r="W10" s="48">
        <f>SUM(W9:W9)</f>
        <v>0</v>
      </c>
      <c r="X10" s="47"/>
      <c r="Y10" s="47"/>
      <c r="Z10" s="47"/>
      <c r="AA10" s="47"/>
      <c r="AB10" s="47"/>
      <c r="AC10" s="48">
        <f>SUM(AC9:AC9)</f>
        <v>0</v>
      </c>
      <c r="AD10" s="47"/>
      <c r="AE10" s="48">
        <f>SUM(AE9:AE9)</f>
        <v>0</v>
      </c>
      <c r="AF10" s="47"/>
      <c r="AG10" s="49">
        <f>SUM(AG9:AG9)</f>
        <v>0</v>
      </c>
      <c r="AH10" s="6"/>
      <c r="AI10" s="3"/>
      <c r="AJ10" s="6"/>
    </row>
    <row r="11" spans="1:36" s="7" customFormat="1" ht="55.5" customHeight="1" thickTop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47"/>
      <c r="N11" s="47"/>
      <c r="O11" s="50"/>
      <c r="P11" s="47"/>
      <c r="Q11" s="50"/>
      <c r="R11" s="47"/>
      <c r="S11" s="47"/>
      <c r="T11" s="50"/>
      <c r="U11" s="47"/>
      <c r="V11" s="47"/>
      <c r="W11" s="50"/>
      <c r="X11" s="47"/>
      <c r="Y11" s="47"/>
      <c r="Z11" s="47"/>
      <c r="AA11" s="47"/>
      <c r="AB11" s="47"/>
      <c r="AC11" s="50"/>
      <c r="AD11" s="47"/>
      <c r="AE11" s="50"/>
      <c r="AF11" s="47"/>
      <c r="AG11" s="50"/>
      <c r="AH11" s="6"/>
      <c r="AJ11" s="6"/>
    </row>
    <row r="12" spans="1:36" s="7" customFormat="1" ht="55.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6"/>
      <c r="AI12" s="3"/>
      <c r="AJ12" s="6"/>
    </row>
    <row r="13" spans="1:36" s="8" customFormat="1" ht="30.7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J13" s="6"/>
    </row>
    <row r="14" spans="1:36" s="9" customFormat="1" ht="31.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5"/>
      <c r="AD14" s="24"/>
      <c r="AE14" s="24"/>
      <c r="AF14" s="24"/>
      <c r="AG14" s="25"/>
    </row>
    <row r="15" spans="1:36" s="3" customFormat="1" ht="30.7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5"/>
      <c r="AD15" s="24"/>
      <c r="AE15" s="24"/>
      <c r="AF15" s="24"/>
      <c r="AG15" s="25"/>
    </row>
    <row r="16" spans="1:36" s="3" customFormat="1" ht="30.7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24"/>
      <c r="AE16" s="24"/>
      <c r="AF16" s="24"/>
      <c r="AG16" s="51"/>
    </row>
    <row r="17" spans="1:33" s="3" customFormat="1" ht="30.7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s="3" customFormat="1" ht="30.7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3" s="3" customFormat="1" ht="30.7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3" s="3" customFormat="1" ht="30.7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3" s="3" customFormat="1" ht="30.7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3" s="3" customFormat="1" ht="30.7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3" s="3" customFormat="1" ht="30.7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s="3" customFormat="1" ht="30.7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s="3" customFormat="1" ht="30.7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</sheetData>
  <mergeCells count="28">
    <mergeCell ref="AD7:AD8"/>
    <mergeCell ref="AE7:AE8"/>
    <mergeCell ref="AG7:AG8"/>
    <mergeCell ref="S7:T7"/>
    <mergeCell ref="V7:W7"/>
    <mergeCell ref="Y7:Y8"/>
    <mergeCell ref="Z7:Z8"/>
    <mergeCell ref="AA7:AA8"/>
    <mergeCell ref="AC7:AC8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1:AG1"/>
    <mergeCell ref="A2:AG2"/>
    <mergeCell ref="A3:AG3"/>
    <mergeCell ref="A4:AG4"/>
    <mergeCell ref="A6:L6"/>
    <mergeCell ref="M6:Q6"/>
    <mergeCell ref="S6:W6"/>
    <mergeCell ref="Y6:AG6"/>
  </mergeCells>
  <pageMargins left="0.25" right="0.25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9E2-F741-49FB-886D-7838376F3316}">
  <dimension ref="A1:BA112"/>
  <sheetViews>
    <sheetView rightToLeft="1" view="pageBreakPreview" topLeftCell="J1" zoomScale="55" zoomScaleNormal="55" zoomScaleSheetLayoutView="55" workbookViewId="0">
      <selection activeCell="X1" sqref="X1:AB1048576"/>
    </sheetView>
  </sheetViews>
  <sheetFormatPr defaultColWidth="9.140625" defaultRowHeight="30.75"/>
  <cols>
    <col min="1" max="1" width="49.7109375" style="161" customWidth="1"/>
    <col min="2" max="2" width="1.85546875" style="161" customWidth="1"/>
    <col min="3" max="3" width="14.85546875" style="3" customWidth="1"/>
    <col min="4" max="4" width="1.140625" style="3" customWidth="1"/>
    <col min="5" max="5" width="26" style="3" customWidth="1"/>
    <col min="6" max="6" width="1.42578125" style="3" customWidth="1"/>
    <col min="7" max="7" width="27.85546875" style="3" customWidth="1"/>
    <col min="8" max="8" width="1.42578125" style="3" hidden="1" customWidth="1"/>
    <col min="9" max="9" width="24.42578125" style="3" bestFit="1" customWidth="1"/>
    <col min="10" max="10" width="28.28515625" style="3" bestFit="1" customWidth="1"/>
    <col min="11" max="11" width="1.42578125" style="3" customWidth="1"/>
    <col min="12" max="12" width="19.7109375" style="3" bestFit="1" customWidth="1"/>
    <col min="13" max="13" width="25.140625" style="3" bestFit="1" customWidth="1"/>
    <col min="14" max="14" width="1.140625" style="3" customWidth="1"/>
    <col min="15" max="15" width="19.7109375" style="3" bestFit="1" customWidth="1"/>
    <col min="16" max="16" width="1.42578125" style="3" customWidth="1"/>
    <col min="17" max="17" width="17.85546875" style="3" bestFit="1" customWidth="1"/>
    <col min="18" max="18" width="1.42578125" style="3" customWidth="1"/>
    <col min="19" max="19" width="28.28515625" style="3" bestFit="1" customWidth="1"/>
    <col min="20" max="20" width="1.140625" style="3" customWidth="1"/>
    <col min="21" max="21" width="28.28515625" style="3" bestFit="1" customWidth="1"/>
    <col min="22" max="22" width="1.42578125" style="161" customWidth="1"/>
    <col min="23" max="23" width="21.85546875" style="152" customWidth="1"/>
    <col min="24" max="24" width="25.7109375" style="161" bestFit="1" customWidth="1"/>
    <col min="25" max="26" width="33.5703125" style="161" bestFit="1" customWidth="1"/>
    <col min="27" max="27" width="35.7109375" style="161" bestFit="1" customWidth="1"/>
    <col min="28" max="28" width="33.85546875" style="161" customWidth="1"/>
    <col min="29" max="29" width="32.140625" style="161" bestFit="1" customWidth="1"/>
    <col min="30" max="30" width="43.42578125" style="161" bestFit="1" customWidth="1"/>
    <col min="31" max="31" width="35.5703125" style="161" bestFit="1" customWidth="1"/>
    <col min="32" max="33" width="35.85546875" style="161" bestFit="1" customWidth="1"/>
    <col min="34" max="34" width="24.42578125" style="161" bestFit="1" customWidth="1"/>
    <col min="35" max="36" width="25.7109375" style="161" bestFit="1" customWidth="1"/>
    <col min="37" max="37" width="16.28515625" style="161" customWidth="1"/>
    <col min="38" max="38" width="17.28515625" style="161" customWidth="1"/>
    <col min="39" max="39" width="21" style="161" customWidth="1"/>
    <col min="40" max="16384" width="9.140625" style="161"/>
  </cols>
  <sheetData>
    <row r="1" spans="1:53" ht="31.5">
      <c r="A1" s="297" t="s">
        <v>111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53" ht="31.5">
      <c r="A2" s="297" t="s">
        <v>40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</row>
    <row r="3" spans="1:53" ht="31.5">
      <c r="A3" s="297" t="str">
        <f>' سهام'!A3</f>
        <v>برای ماه منتهی به 1404/12/29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</row>
    <row r="4" spans="1:53" ht="31.5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</row>
    <row r="5" spans="1:53" ht="31.5">
      <c r="A5" s="298" t="s">
        <v>107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</row>
    <row r="6" spans="1:53" ht="12" customHeight="1"/>
    <row r="7" spans="1:53" ht="36.75" customHeight="1" thickBot="1">
      <c r="A7" s="186"/>
      <c r="B7" s="187"/>
      <c r="C7" s="294" t="str">
        <f>' سهام'!C8</f>
        <v>1404/11/30</v>
      </c>
      <c r="D7" s="294"/>
      <c r="E7" s="294"/>
      <c r="F7" s="294"/>
      <c r="G7" s="294"/>
      <c r="H7" s="188"/>
      <c r="I7" s="295" t="s">
        <v>7</v>
      </c>
      <c r="J7" s="295"/>
      <c r="K7" s="295"/>
      <c r="L7" s="295"/>
      <c r="M7" s="295"/>
      <c r="O7" s="296" t="str">
        <f>' سهام'!Q8</f>
        <v>1404/12/29</v>
      </c>
      <c r="P7" s="296"/>
      <c r="Q7" s="296"/>
      <c r="R7" s="296"/>
      <c r="S7" s="296"/>
      <c r="T7" s="296"/>
      <c r="U7" s="296"/>
      <c r="V7" s="296"/>
      <c r="W7" s="296"/>
    </row>
    <row r="8" spans="1:53" ht="29.25" customHeight="1">
      <c r="A8" s="290" t="s">
        <v>1</v>
      </c>
      <c r="B8" s="189"/>
      <c r="C8" s="292" t="s">
        <v>3</v>
      </c>
      <c r="D8" s="281"/>
      <c r="E8" s="292" t="s">
        <v>0</v>
      </c>
      <c r="F8" s="281"/>
      <c r="G8" s="282" t="s">
        <v>18</v>
      </c>
      <c r="H8" s="190"/>
      <c r="I8" s="286" t="s">
        <v>4</v>
      </c>
      <c r="J8" s="286"/>
      <c r="K8" s="151"/>
      <c r="L8" s="286" t="s">
        <v>5</v>
      </c>
      <c r="M8" s="286"/>
      <c r="O8" s="288" t="s">
        <v>3</v>
      </c>
      <c r="P8" s="281"/>
      <c r="Q8" s="282" t="s">
        <v>108</v>
      </c>
      <c r="R8" s="191"/>
      <c r="S8" s="288" t="s">
        <v>0</v>
      </c>
      <c r="T8" s="281"/>
      <c r="U8" s="282" t="s">
        <v>18</v>
      </c>
      <c r="V8" s="205"/>
      <c r="W8" s="284" t="s">
        <v>19</v>
      </c>
      <c r="X8" s="286"/>
      <c r="Y8" s="286"/>
      <c r="Z8" s="286"/>
      <c r="AA8" s="286"/>
      <c r="AB8" s="286"/>
      <c r="AC8" s="286"/>
    </row>
    <row r="9" spans="1:53" ht="31.5" thickBot="1">
      <c r="A9" s="291"/>
      <c r="B9" s="189"/>
      <c r="C9" s="289"/>
      <c r="D9" s="293"/>
      <c r="E9" s="289"/>
      <c r="F9" s="293"/>
      <c r="G9" s="283"/>
      <c r="H9" s="190"/>
      <c r="I9" s="204" t="s">
        <v>3</v>
      </c>
      <c r="J9" s="204" t="s">
        <v>0</v>
      </c>
      <c r="K9" s="151"/>
      <c r="L9" s="204" t="s">
        <v>3</v>
      </c>
      <c r="M9" s="204" t="s">
        <v>39</v>
      </c>
      <c r="O9" s="289"/>
      <c r="P9" s="281"/>
      <c r="Q9" s="283"/>
      <c r="R9" s="191"/>
      <c r="S9" s="289"/>
      <c r="T9" s="281"/>
      <c r="U9" s="283"/>
      <c r="V9" s="205"/>
      <c r="W9" s="285"/>
    </row>
    <row r="10" spans="1:53" ht="60" customHeight="1" thickBot="1">
      <c r="A10" s="170"/>
      <c r="E10" s="192"/>
      <c r="G10" s="192"/>
      <c r="J10" s="192"/>
      <c r="M10" s="192"/>
      <c r="S10" s="192"/>
      <c r="U10" s="192"/>
      <c r="V10" s="171"/>
      <c r="W10" s="193">
        <f>U10/درآمدها!J5</f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ht="40.5" customHeight="1" thickBot="1">
      <c r="A11" s="170" t="s">
        <v>109</v>
      </c>
      <c r="E11" s="194">
        <f>SUM(E10)</f>
        <v>0</v>
      </c>
      <c r="G11" s="194">
        <f>SUM(G10)</f>
        <v>0</v>
      </c>
      <c r="J11" s="194">
        <f>SUM(J10)</f>
        <v>0</v>
      </c>
      <c r="M11" s="194">
        <f>SUM(M10)</f>
        <v>0</v>
      </c>
      <c r="S11" s="194">
        <f>SUM(S10)</f>
        <v>0</v>
      </c>
      <c r="U11" s="194">
        <f>SUM(U10)</f>
        <v>0</v>
      </c>
      <c r="V11" s="171"/>
      <c r="W11" s="195">
        <f>SUM(W10)</f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ht="28.5" customHeight="1" thickTop="1">
      <c r="A12" s="170"/>
      <c r="V12" s="171"/>
      <c r="W12" s="196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ht="28.5" customHeight="1">
      <c r="A13" s="170"/>
      <c r="V13" s="171"/>
      <c r="W13" s="196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ht="28.5" customHeight="1">
      <c r="A14" s="170"/>
      <c r="K14" s="171"/>
      <c r="V14" s="171"/>
      <c r="W14" s="196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ht="28.5" customHeight="1">
      <c r="A15" s="170"/>
      <c r="U15" s="197"/>
      <c r="V15" s="171"/>
      <c r="W15" s="196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ht="28.5" customHeight="1">
      <c r="A16" s="170"/>
      <c r="K16" s="171"/>
      <c r="V16" s="171"/>
      <c r="W16" s="196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ht="28.5" customHeight="1">
      <c r="A17" s="170"/>
      <c r="K17" s="171"/>
      <c r="V17" s="171"/>
      <c r="W17" s="196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ht="28.5" customHeight="1">
      <c r="A18" s="170"/>
      <c r="V18" s="171"/>
      <c r="W18" s="196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ht="28.5" customHeight="1">
      <c r="A19" s="170"/>
      <c r="K19" s="171"/>
      <c r="V19" s="171"/>
      <c r="W19" s="196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ht="28.5" customHeight="1">
      <c r="A20" s="170"/>
      <c r="K20" s="171"/>
      <c r="V20" s="171"/>
      <c r="W20" s="196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28.5" customHeight="1">
      <c r="A21" s="170"/>
      <c r="K21" s="171"/>
      <c r="V21" s="171"/>
      <c r="W21" s="196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ht="28.5" customHeight="1">
      <c r="A22" s="170"/>
      <c r="K22" s="171"/>
      <c r="V22" s="171"/>
      <c r="W22" s="19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ht="28.5" customHeight="1">
      <c r="A23" s="170"/>
      <c r="K23" s="171"/>
      <c r="V23" s="171"/>
      <c r="W23" s="196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ht="28.5" customHeight="1">
      <c r="A24" s="170"/>
      <c r="V24" s="171"/>
      <c r="W24" s="196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ht="28.5" customHeight="1">
      <c r="A25" s="170"/>
      <c r="V25" s="171"/>
      <c r="W25" s="196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ht="28.5" customHeight="1">
      <c r="A26" s="170"/>
      <c r="V26" s="171"/>
      <c r="W26" s="196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8.5" customHeight="1">
      <c r="A27" s="170"/>
      <c r="K27" s="171"/>
      <c r="V27" s="171"/>
      <c r="W27" s="196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ht="28.5" customHeight="1">
      <c r="A28" s="170"/>
      <c r="V28" s="171"/>
      <c r="W28" s="196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ht="28.5" customHeight="1">
      <c r="A29" s="170"/>
      <c r="V29" s="171"/>
      <c r="W29" s="196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ht="28.5" customHeight="1">
      <c r="A30" s="170"/>
      <c r="V30" s="171"/>
      <c r="W30" s="196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ht="28.5" customHeight="1">
      <c r="A31" s="170"/>
      <c r="K31" s="171"/>
      <c r="V31" s="171"/>
      <c r="W31" s="196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ht="28.5" customHeight="1">
      <c r="A32" s="170"/>
      <c r="K32" s="171"/>
      <c r="V32" s="171"/>
      <c r="W32" s="196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ht="28.5" customHeight="1">
      <c r="A33" s="170"/>
      <c r="K33" s="171"/>
      <c r="V33" s="171"/>
      <c r="W33" s="196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8.5" customHeight="1">
      <c r="A34" s="170"/>
      <c r="K34" s="171"/>
      <c r="V34" s="171"/>
      <c r="W34" s="196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8.5" customHeight="1">
      <c r="A35" s="170"/>
      <c r="V35" s="171"/>
      <c r="W35" s="196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28.5" customHeight="1">
      <c r="A36" s="170"/>
      <c r="V36" s="171"/>
      <c r="W36" s="196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28.5" customHeight="1">
      <c r="A37" s="170"/>
      <c r="K37" s="171"/>
      <c r="V37" s="171"/>
      <c r="W37" s="196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28.5" customHeight="1">
      <c r="A38" s="170"/>
      <c r="K38" s="171"/>
      <c r="V38" s="171"/>
      <c r="W38" s="196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28.5" customHeight="1">
      <c r="A39" s="170"/>
      <c r="V39" s="171"/>
      <c r="W39" s="196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28.5" customHeight="1">
      <c r="A40" s="170"/>
      <c r="K40" s="171"/>
      <c r="V40" s="171"/>
      <c r="W40" s="196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28.5" customHeight="1">
      <c r="A41" s="170"/>
      <c r="K41" s="171"/>
      <c r="V41" s="171"/>
      <c r="W41" s="196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28.5" customHeight="1">
      <c r="A42" s="170"/>
      <c r="V42" s="171"/>
      <c r="W42" s="196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28.5" customHeight="1">
      <c r="A43" s="170"/>
      <c r="K43" s="171"/>
      <c r="V43" s="171"/>
      <c r="W43" s="196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28.5" customHeight="1">
      <c r="A44" s="170"/>
      <c r="K44" s="171"/>
      <c r="V44" s="171"/>
      <c r="W44" s="196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28.5" customHeight="1">
      <c r="A45" s="170"/>
      <c r="K45" s="171"/>
      <c r="V45" s="171"/>
      <c r="W45" s="196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28.5" customHeight="1">
      <c r="A46" s="170"/>
      <c r="K46" s="171"/>
      <c r="V46" s="171"/>
      <c r="W46" s="196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28.5" customHeight="1">
      <c r="A47" s="170"/>
      <c r="K47" s="171"/>
      <c r="V47" s="171"/>
      <c r="W47" s="196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28.5" customHeight="1">
      <c r="A48" s="170"/>
      <c r="K48" s="171"/>
      <c r="V48" s="171"/>
      <c r="W48" s="196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28.5" customHeight="1">
      <c r="A49" s="170"/>
      <c r="K49" s="171"/>
      <c r="V49" s="171"/>
      <c r="W49" s="196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28.5" customHeight="1">
      <c r="A50" s="170"/>
      <c r="K50" s="171"/>
      <c r="V50" s="171"/>
      <c r="W50" s="196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28.5" customHeight="1">
      <c r="A51" s="170"/>
      <c r="K51" s="171"/>
      <c r="V51" s="171"/>
      <c r="W51" s="196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28.5" customHeight="1">
      <c r="A52" s="170"/>
      <c r="K52" s="171"/>
      <c r="V52" s="171"/>
      <c r="W52" s="196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28.5" customHeight="1">
      <c r="A53" s="170"/>
      <c r="K53" s="171"/>
      <c r="V53" s="171"/>
      <c r="W53" s="196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28.5" customHeight="1">
      <c r="A54" s="170"/>
      <c r="K54" s="171"/>
      <c r="V54" s="171"/>
      <c r="W54" s="196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28.5" customHeight="1">
      <c r="A55" s="170"/>
      <c r="K55" s="171"/>
      <c r="V55" s="171"/>
      <c r="W55" s="196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28.5" customHeight="1">
      <c r="A56" s="170"/>
      <c r="V56" s="171"/>
      <c r="W56" s="196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28.5" customHeight="1">
      <c r="A57" s="170"/>
      <c r="K57" s="171"/>
      <c r="V57" s="171"/>
      <c r="W57" s="196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28.5" customHeight="1">
      <c r="A58" s="170"/>
      <c r="K58" s="171"/>
      <c r="V58" s="171"/>
      <c r="W58" s="196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28.5" customHeight="1" thickBot="1">
      <c r="A59" s="170"/>
      <c r="K59" s="171"/>
      <c r="V59" s="171"/>
      <c r="W59" s="196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42" customHeight="1" thickBot="1">
      <c r="A60" s="198"/>
      <c r="B60" s="189"/>
      <c r="E60" s="199"/>
      <c r="G60" s="199"/>
      <c r="J60" s="199"/>
      <c r="M60" s="199"/>
      <c r="S60" s="199"/>
      <c r="U60" s="199"/>
      <c r="W60" s="200"/>
    </row>
    <row r="61" spans="1:53" ht="31.5" thickTop="1"/>
    <row r="62" spans="1:53">
      <c r="W62" s="201"/>
    </row>
    <row r="63" spans="1:53">
      <c r="W63" s="202"/>
    </row>
    <row r="64" spans="1:53">
      <c r="X64" s="286"/>
      <c r="Y64" s="286"/>
      <c r="Z64" s="286"/>
      <c r="AA64" s="287"/>
      <c r="AB64" s="287"/>
      <c r="AC64" s="287"/>
      <c r="AD64" s="287"/>
      <c r="AE64" s="287"/>
      <c r="AF64" s="287"/>
      <c r="AG64" s="287"/>
    </row>
    <row r="66" spans="24:35">
      <c r="X66" s="163"/>
      <c r="Y66" s="163"/>
      <c r="Z66" s="163"/>
      <c r="AA66" s="3"/>
      <c r="AB66" s="3"/>
      <c r="AC66" s="3"/>
      <c r="AD66" s="3"/>
      <c r="AE66" s="3"/>
      <c r="AF66" s="3"/>
      <c r="AG66" s="3"/>
      <c r="AH66" s="3"/>
      <c r="AI66" s="3"/>
    </row>
    <row r="67" spans="24:35">
      <c r="X67" s="163"/>
      <c r="Y67" s="163"/>
      <c r="Z67" s="163"/>
      <c r="AA67" s="3"/>
      <c r="AB67" s="3"/>
      <c r="AC67" s="3"/>
      <c r="AD67" s="3"/>
      <c r="AE67" s="3"/>
      <c r="AF67" s="3"/>
      <c r="AG67" s="3"/>
      <c r="AH67" s="3"/>
      <c r="AI67" s="3"/>
    </row>
    <row r="68" spans="24:35">
      <c r="X68" s="163"/>
      <c r="Y68" s="163"/>
      <c r="Z68" s="163"/>
      <c r="AA68" s="3"/>
      <c r="AB68" s="3"/>
      <c r="AC68" s="3"/>
      <c r="AD68" s="3"/>
      <c r="AE68" s="3"/>
      <c r="AF68" s="3"/>
      <c r="AG68" s="3"/>
      <c r="AH68" s="3"/>
      <c r="AI68" s="3"/>
    </row>
    <row r="69" spans="24:35">
      <c r="X69" s="163"/>
      <c r="Y69" s="163"/>
      <c r="Z69" s="163"/>
      <c r="AA69" s="3"/>
      <c r="AB69" s="3"/>
      <c r="AC69" s="3"/>
      <c r="AD69" s="3"/>
      <c r="AE69" s="3"/>
      <c r="AF69" s="3"/>
      <c r="AG69" s="3"/>
      <c r="AH69" s="3"/>
      <c r="AI69" s="3"/>
    </row>
    <row r="70" spans="24:35">
      <c r="X70" s="163"/>
      <c r="Y70" s="163"/>
      <c r="Z70" s="163"/>
      <c r="AA70" s="3"/>
      <c r="AB70" s="3"/>
      <c r="AC70" s="3"/>
      <c r="AD70" s="3"/>
      <c r="AE70" s="3"/>
      <c r="AF70" s="3"/>
      <c r="AG70" s="3"/>
      <c r="AH70" s="3"/>
      <c r="AI70" s="3"/>
    </row>
    <row r="71" spans="24:35">
      <c r="X71" s="163"/>
      <c r="Y71" s="163"/>
      <c r="Z71" s="163"/>
      <c r="AA71" s="3"/>
      <c r="AB71" s="3"/>
      <c r="AC71" s="3"/>
      <c r="AD71" s="3"/>
      <c r="AE71" s="3"/>
      <c r="AF71" s="3"/>
      <c r="AG71" s="3"/>
      <c r="AH71" s="3"/>
      <c r="AI71" s="3"/>
    </row>
    <row r="72" spans="24:35">
      <c r="X72" s="163"/>
      <c r="Y72" s="163"/>
      <c r="Z72" s="163"/>
      <c r="AA72" s="3"/>
      <c r="AB72" s="3"/>
      <c r="AC72" s="3"/>
      <c r="AD72" s="3"/>
      <c r="AE72" s="3"/>
      <c r="AF72" s="3"/>
      <c r="AG72" s="3"/>
      <c r="AH72" s="3"/>
      <c r="AI72" s="3"/>
    </row>
    <row r="73" spans="24:35">
      <c r="X73" s="163"/>
      <c r="Y73" s="163"/>
      <c r="Z73" s="163"/>
      <c r="AA73" s="3"/>
      <c r="AB73" s="3"/>
      <c r="AC73" s="3"/>
      <c r="AD73" s="3"/>
      <c r="AE73" s="3"/>
      <c r="AF73" s="3"/>
      <c r="AG73" s="3"/>
      <c r="AH73" s="3"/>
      <c r="AI73" s="3"/>
    </row>
    <row r="74" spans="24:35">
      <c r="X74" s="163"/>
      <c r="Y74" s="163"/>
      <c r="Z74" s="163"/>
      <c r="AA74" s="3"/>
      <c r="AB74" s="3"/>
      <c r="AC74" s="3"/>
      <c r="AD74" s="3"/>
      <c r="AE74" s="3"/>
      <c r="AF74" s="3"/>
      <c r="AG74" s="3"/>
      <c r="AH74" s="3"/>
      <c r="AI74" s="3"/>
    </row>
    <row r="75" spans="24:35">
      <c r="X75" s="163"/>
      <c r="Y75" s="163"/>
      <c r="Z75" s="163"/>
      <c r="AA75" s="3"/>
      <c r="AB75" s="3"/>
      <c r="AC75" s="3"/>
      <c r="AD75" s="3"/>
      <c r="AE75" s="3"/>
      <c r="AF75" s="3"/>
      <c r="AG75" s="3"/>
      <c r="AH75" s="3"/>
      <c r="AI75" s="3"/>
    </row>
    <row r="76" spans="24:35">
      <c r="X76" s="163"/>
      <c r="Y76" s="163"/>
      <c r="Z76" s="163"/>
      <c r="AA76" s="3"/>
      <c r="AB76" s="3"/>
      <c r="AC76" s="3"/>
      <c r="AD76" s="3"/>
      <c r="AE76" s="3"/>
      <c r="AF76" s="3"/>
      <c r="AG76" s="3"/>
      <c r="AH76" s="3"/>
      <c r="AI76" s="3"/>
    </row>
    <row r="77" spans="24:35">
      <c r="X77" s="163"/>
      <c r="Y77" s="163"/>
      <c r="Z77" s="163"/>
      <c r="AA77" s="3"/>
      <c r="AB77" s="3"/>
      <c r="AC77" s="3"/>
      <c r="AD77" s="3"/>
      <c r="AE77" s="3"/>
      <c r="AF77" s="3"/>
      <c r="AG77" s="3"/>
      <c r="AH77" s="3"/>
      <c r="AI77" s="3"/>
    </row>
    <row r="78" spans="24:35">
      <c r="X78" s="163"/>
      <c r="Y78" s="163"/>
      <c r="Z78" s="163"/>
      <c r="AA78" s="3"/>
      <c r="AB78" s="3"/>
      <c r="AC78" s="3"/>
      <c r="AD78" s="3"/>
      <c r="AE78" s="3"/>
      <c r="AF78" s="3"/>
      <c r="AG78" s="3"/>
      <c r="AH78" s="3"/>
      <c r="AI78" s="3"/>
    </row>
    <row r="79" spans="24:35">
      <c r="X79" s="163"/>
      <c r="Y79" s="163"/>
      <c r="Z79" s="163"/>
      <c r="AA79" s="3"/>
      <c r="AB79" s="3"/>
      <c r="AC79" s="3"/>
      <c r="AD79" s="3"/>
      <c r="AE79" s="3"/>
      <c r="AF79" s="3"/>
      <c r="AG79" s="3"/>
      <c r="AH79" s="3"/>
      <c r="AI79" s="3"/>
    </row>
    <row r="80" spans="24:35">
      <c r="X80" s="163"/>
      <c r="Y80" s="163"/>
      <c r="Z80" s="163"/>
      <c r="AA80" s="3"/>
      <c r="AB80" s="3"/>
      <c r="AC80" s="3"/>
      <c r="AD80" s="3"/>
      <c r="AE80" s="3"/>
      <c r="AF80" s="3"/>
      <c r="AG80" s="3"/>
      <c r="AH80" s="3"/>
      <c r="AI80" s="3"/>
    </row>
    <row r="81" spans="24:35">
      <c r="X81" s="163"/>
      <c r="Y81" s="163"/>
      <c r="Z81" s="163"/>
      <c r="AA81" s="3"/>
      <c r="AB81" s="3"/>
      <c r="AC81" s="3"/>
      <c r="AD81" s="3"/>
      <c r="AE81" s="3"/>
      <c r="AF81" s="3"/>
      <c r="AG81" s="3"/>
      <c r="AH81" s="3"/>
      <c r="AI81" s="3"/>
    </row>
    <row r="82" spans="24:35">
      <c r="X82" s="163"/>
      <c r="Y82" s="163"/>
      <c r="Z82" s="163"/>
      <c r="AA82" s="3"/>
      <c r="AB82" s="3"/>
      <c r="AC82" s="3"/>
      <c r="AD82" s="3"/>
      <c r="AE82" s="3"/>
      <c r="AF82" s="3"/>
      <c r="AG82" s="3"/>
      <c r="AH82" s="3"/>
      <c r="AI82" s="3"/>
    </row>
    <row r="83" spans="24:35">
      <c r="X83" s="163"/>
      <c r="Y83" s="163"/>
      <c r="Z83" s="163"/>
      <c r="AA83" s="3"/>
      <c r="AB83" s="3"/>
      <c r="AC83" s="3"/>
      <c r="AD83" s="3"/>
      <c r="AE83" s="3"/>
      <c r="AF83" s="3"/>
      <c r="AG83" s="3"/>
      <c r="AH83" s="3"/>
      <c r="AI83" s="3"/>
    </row>
    <row r="84" spans="24:35">
      <c r="X84" s="163"/>
      <c r="Y84" s="163"/>
      <c r="Z84" s="163"/>
      <c r="AA84" s="3"/>
      <c r="AB84" s="3"/>
      <c r="AC84" s="3"/>
      <c r="AD84" s="3"/>
      <c r="AE84" s="3"/>
      <c r="AF84" s="3"/>
      <c r="AG84" s="3"/>
      <c r="AH84" s="3"/>
      <c r="AI84" s="3"/>
    </row>
    <row r="85" spans="24:35">
      <c r="X85" s="163"/>
      <c r="Y85" s="163"/>
      <c r="Z85" s="163"/>
      <c r="AA85" s="3"/>
      <c r="AB85" s="3"/>
      <c r="AC85" s="3"/>
      <c r="AD85" s="3"/>
      <c r="AE85" s="3"/>
      <c r="AF85" s="3"/>
      <c r="AG85" s="3"/>
      <c r="AH85" s="3"/>
      <c r="AI85" s="3"/>
    </row>
    <row r="86" spans="24:35">
      <c r="X86" s="163"/>
      <c r="Y86" s="163"/>
      <c r="Z86" s="163"/>
      <c r="AA86" s="3"/>
      <c r="AB86" s="3"/>
      <c r="AC86" s="3"/>
      <c r="AD86" s="3"/>
      <c r="AE86" s="3"/>
      <c r="AF86" s="3"/>
      <c r="AG86" s="3"/>
      <c r="AH86" s="3"/>
      <c r="AI86" s="3"/>
    </row>
    <row r="87" spans="24:35">
      <c r="X87" s="163"/>
      <c r="Y87" s="163"/>
      <c r="Z87" s="163"/>
      <c r="AA87" s="3"/>
      <c r="AB87" s="3"/>
      <c r="AC87" s="3"/>
      <c r="AD87" s="3"/>
      <c r="AE87" s="3"/>
      <c r="AF87" s="3"/>
      <c r="AG87" s="3"/>
    </row>
    <row r="88" spans="24:35">
      <c r="X88" s="163"/>
      <c r="Y88" s="163"/>
      <c r="Z88" s="163"/>
      <c r="AD88" s="3"/>
      <c r="AE88" s="3"/>
      <c r="AF88" s="3"/>
      <c r="AG88" s="3"/>
    </row>
    <row r="89" spans="24:35">
      <c r="X89" s="163"/>
      <c r="Y89" s="163"/>
      <c r="Z89" s="163"/>
      <c r="AD89" s="3"/>
      <c r="AE89" s="3"/>
      <c r="AF89" s="3"/>
      <c r="AG89" s="3"/>
    </row>
    <row r="90" spans="24:35">
      <c r="AD90" s="3"/>
      <c r="AE90" s="3"/>
      <c r="AF90" s="3"/>
      <c r="AG90" s="3"/>
    </row>
    <row r="91" spans="24:35">
      <c r="AD91" s="3"/>
      <c r="AE91" s="3"/>
      <c r="AF91" s="3"/>
      <c r="AG91" s="3"/>
    </row>
    <row r="92" spans="24:35">
      <c r="AD92" s="3"/>
      <c r="AE92" s="3"/>
      <c r="AF92" s="3"/>
      <c r="AG92" s="3"/>
    </row>
    <row r="93" spans="24:35">
      <c r="AD93" s="3"/>
      <c r="AE93" s="3"/>
      <c r="AF93" s="3"/>
      <c r="AG93" s="3"/>
    </row>
    <row r="94" spans="24:35">
      <c r="AD94" s="3"/>
      <c r="AE94" s="3"/>
      <c r="AF94" s="3"/>
      <c r="AG94" s="3"/>
    </row>
    <row r="95" spans="24:35">
      <c r="AD95" s="3"/>
      <c r="AE95" s="3"/>
      <c r="AF95" s="3"/>
      <c r="AG95" s="3"/>
    </row>
    <row r="96" spans="24:35">
      <c r="AD96" s="3"/>
      <c r="AE96" s="3"/>
      <c r="AF96" s="3"/>
      <c r="AG96" s="3"/>
    </row>
    <row r="97" spans="30:33">
      <c r="AD97" s="3"/>
      <c r="AE97" s="3"/>
      <c r="AF97" s="3"/>
      <c r="AG97" s="3"/>
    </row>
    <row r="98" spans="30:33">
      <c r="AD98" s="3"/>
      <c r="AE98" s="3"/>
      <c r="AF98" s="3"/>
      <c r="AG98" s="3"/>
    </row>
    <row r="99" spans="30:33">
      <c r="AD99" s="3"/>
      <c r="AE99" s="3"/>
      <c r="AF99" s="3"/>
      <c r="AG99" s="3"/>
    </row>
    <row r="100" spans="30:33">
      <c r="AD100" s="3"/>
      <c r="AE100" s="3"/>
      <c r="AF100" s="3"/>
      <c r="AG100" s="3"/>
    </row>
    <row r="101" spans="30:33">
      <c r="AD101" s="3"/>
      <c r="AE101" s="3"/>
      <c r="AF101" s="3"/>
      <c r="AG101" s="3"/>
    </row>
    <row r="102" spans="30:33">
      <c r="AD102" s="3"/>
      <c r="AE102" s="3"/>
      <c r="AF102" s="3"/>
      <c r="AG102" s="3"/>
    </row>
    <row r="103" spans="30:33">
      <c r="AD103" s="3"/>
      <c r="AE103" s="3"/>
      <c r="AF103" s="3"/>
      <c r="AG103" s="3"/>
    </row>
    <row r="104" spans="30:33">
      <c r="AD104" s="3"/>
      <c r="AE104" s="3"/>
      <c r="AF104" s="3"/>
      <c r="AG104" s="3"/>
    </row>
    <row r="105" spans="30:33">
      <c r="AD105" s="3"/>
      <c r="AE105" s="3"/>
      <c r="AF105" s="3"/>
      <c r="AG105" s="3"/>
    </row>
    <row r="106" spans="30:33">
      <c r="AD106" s="3"/>
      <c r="AE106" s="3"/>
      <c r="AF106" s="3"/>
      <c r="AG106" s="3"/>
    </row>
    <row r="107" spans="30:33">
      <c r="AD107" s="3"/>
      <c r="AE107" s="3"/>
      <c r="AF107" s="3"/>
      <c r="AG107" s="3"/>
    </row>
    <row r="108" spans="30:33">
      <c r="AD108" s="3"/>
      <c r="AE108" s="3"/>
      <c r="AF108" s="3"/>
      <c r="AG108" s="3"/>
    </row>
    <row r="109" spans="30:33">
      <c r="AD109" s="3"/>
      <c r="AE109" s="3"/>
      <c r="AF109" s="3"/>
      <c r="AG109" s="3"/>
    </row>
    <row r="110" spans="30:33">
      <c r="AD110" s="3"/>
      <c r="AE110" s="3"/>
      <c r="AF110" s="3"/>
      <c r="AG110" s="3"/>
    </row>
    <row r="111" spans="30:33">
      <c r="AD111" s="3"/>
      <c r="AE111" s="3"/>
      <c r="AF111" s="3"/>
      <c r="AG111" s="3"/>
    </row>
    <row r="112" spans="30:33">
      <c r="AD112" s="3"/>
      <c r="AE112" s="3"/>
      <c r="AF112" s="3"/>
      <c r="AG112" s="3"/>
    </row>
  </sheetData>
  <mergeCells count="26">
    <mergeCell ref="C7:G7"/>
    <mergeCell ref="I7:M7"/>
    <mergeCell ref="O7:W7"/>
    <mergeCell ref="A1:W1"/>
    <mergeCell ref="A2:W2"/>
    <mergeCell ref="A3:W3"/>
    <mergeCell ref="A4:W4"/>
    <mergeCell ref="A5:W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T8:T9"/>
    <mergeCell ref="U8:U9"/>
    <mergeCell ref="W8:W9"/>
    <mergeCell ref="X8:AC8"/>
    <mergeCell ref="X64:Z64"/>
    <mergeCell ref="AA64:AG64"/>
  </mergeCells>
  <pageMargins left="0.7" right="0.7" top="0.75" bottom="0.75" header="0.3" footer="0.3"/>
  <pageSetup scale="2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14"/>
  <sheetViews>
    <sheetView rightToLeft="1" view="pageBreakPreview" zoomScaleNormal="100" zoomScaleSheetLayoutView="100" workbookViewId="0">
      <selection activeCell="A15" sqref="A15:XFD21"/>
    </sheetView>
  </sheetViews>
  <sheetFormatPr defaultColWidth="9.140625" defaultRowHeight="15"/>
  <cols>
    <col min="1" max="1" width="34.28515625" style="391" bestFit="1" customWidth="1"/>
    <col min="2" max="2" width="0.7109375" style="391" customWidth="1"/>
    <col min="3" max="3" width="19.28515625" style="68" bestFit="1" customWidth="1"/>
    <col min="4" max="4" width="0.7109375" style="391" customWidth="1"/>
    <col min="5" max="5" width="20.5703125" style="391" bestFit="1" customWidth="1"/>
    <col min="6" max="6" width="0.42578125" style="391" customWidth="1"/>
    <col min="7" max="7" width="20.5703125" style="391" bestFit="1" customWidth="1"/>
    <col min="8" max="8" width="0.42578125" style="391" customWidth="1"/>
    <col min="9" max="9" width="20.5703125" style="391" bestFit="1" customWidth="1"/>
    <col min="10" max="10" width="0.5703125" style="391" customWidth="1"/>
    <col min="11" max="11" width="14.5703125" style="391" bestFit="1" customWidth="1"/>
    <col min="12" max="13" width="9.140625" style="375"/>
    <col min="14" max="14" width="10.7109375" style="375" bestFit="1" customWidth="1"/>
    <col min="15" max="16384" width="9.140625" style="375"/>
  </cols>
  <sheetData>
    <row r="1" spans="1:12" ht="18.75">
      <c r="A1" s="376" t="str">
        <f>' سهام'!$A$1</f>
        <v>صندوق سرمایه‌گذاری قابل معامله بخشی کیان (یوتیلیتی)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2" ht="18.75">
      <c r="A2" s="376" t="s">
        <v>40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2" ht="18.75">
      <c r="A3" s="376" t="str">
        <f>' سهام'!A3</f>
        <v>برای ماه منتهی به 1404/12/29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4" spans="1:12" ht="18.75">
      <c r="A4" s="377" t="s">
        <v>41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</row>
    <row r="5" spans="1:12" ht="18.75" thickBot="1">
      <c r="A5" s="371"/>
      <c r="B5" s="371"/>
      <c r="C5" s="54"/>
      <c r="D5" s="378"/>
      <c r="E5" s="378"/>
      <c r="F5" s="378"/>
      <c r="G5" s="378"/>
      <c r="H5" s="378"/>
      <c r="I5" s="378"/>
      <c r="J5" s="378"/>
      <c r="K5" s="378"/>
    </row>
    <row r="6" spans="1:12" ht="18.75" customHeight="1" thickBot="1">
      <c r="A6" s="370"/>
      <c r="B6" s="371"/>
      <c r="C6" s="57" t="str">
        <f>' سهام'!$C$8</f>
        <v>1404/11/30</v>
      </c>
      <c r="D6" s="372"/>
      <c r="E6" s="373" t="s">
        <v>7</v>
      </c>
      <c r="F6" s="373"/>
      <c r="G6" s="373"/>
      <c r="H6" s="371"/>
      <c r="I6" s="374" t="str">
        <f>' سهام'!$Q$8</f>
        <v>1404/12/29</v>
      </c>
      <c r="J6" s="374"/>
      <c r="K6" s="374"/>
    </row>
    <row r="7" spans="1:12" ht="24" customHeight="1">
      <c r="A7" s="379" t="s">
        <v>8</v>
      </c>
      <c r="B7" s="380"/>
      <c r="C7" s="381" t="s">
        <v>6</v>
      </c>
      <c r="D7" s="380"/>
      <c r="E7" s="382" t="s">
        <v>30</v>
      </c>
      <c r="F7" s="383"/>
      <c r="G7" s="382" t="s">
        <v>31</v>
      </c>
      <c r="H7" s="371"/>
      <c r="I7" s="382" t="s">
        <v>6</v>
      </c>
      <c r="J7" s="382"/>
      <c r="K7" s="382" t="s">
        <v>19</v>
      </c>
    </row>
    <row r="8" spans="1:12" ht="18.75" thickBot="1">
      <c r="A8" s="384"/>
      <c r="B8" s="380"/>
      <c r="C8" s="385"/>
      <c r="D8" s="380"/>
      <c r="E8" s="386"/>
      <c r="F8" s="371"/>
      <c r="G8" s="386"/>
      <c r="H8" s="371"/>
      <c r="I8" s="386"/>
      <c r="J8" s="386"/>
      <c r="K8" s="386"/>
    </row>
    <row r="9" spans="1:12" ht="24" customHeight="1">
      <c r="A9" s="387" t="s">
        <v>126</v>
      </c>
      <c r="B9" s="380"/>
      <c r="C9" s="125">
        <v>2000000</v>
      </c>
      <c r="D9" s="380"/>
      <c r="E9" s="63">
        <v>4109</v>
      </c>
      <c r="F9" s="371"/>
      <c r="G9" s="63">
        <v>0</v>
      </c>
      <c r="H9" s="371"/>
      <c r="I9" s="125">
        <f t="shared" ref="I9:I11" si="0">C9+E9-G9</f>
        <v>2004109</v>
      </c>
      <c r="J9" s="388"/>
      <c r="K9" s="65">
        <f>I9/درآمدها!$J$5</f>
        <v>2.7859259579998244E-7</v>
      </c>
      <c r="L9" s="389">
        <f t="shared" ref="L9:L11" si="1">C9+E9-G9-I9</f>
        <v>0</v>
      </c>
    </row>
    <row r="10" spans="1:12" ht="24" customHeight="1">
      <c r="A10" s="387" t="s">
        <v>112</v>
      </c>
      <c r="B10" s="380"/>
      <c r="C10" s="125">
        <v>239904545974</v>
      </c>
      <c r="D10" s="380"/>
      <c r="E10" s="63">
        <v>93396389417</v>
      </c>
      <c r="F10" s="371"/>
      <c r="G10" s="63">
        <v>230316089997</v>
      </c>
      <c r="H10" s="371"/>
      <c r="I10" s="125">
        <f t="shared" si="0"/>
        <v>102984845394</v>
      </c>
      <c r="J10" s="388"/>
      <c r="K10" s="65">
        <f>I10/درآمدها!$J$5</f>
        <v>1.4315995490452028E-2</v>
      </c>
      <c r="L10" s="389">
        <f t="shared" si="1"/>
        <v>0</v>
      </c>
    </row>
    <row r="11" spans="1:12" ht="24" customHeight="1" thickBot="1">
      <c r="A11" s="387" t="s">
        <v>131</v>
      </c>
      <c r="B11" s="380"/>
      <c r="C11" s="125">
        <v>0</v>
      </c>
      <c r="D11" s="380"/>
      <c r="E11" s="63">
        <v>10068638</v>
      </c>
      <c r="F11" s="371"/>
      <c r="G11" s="63">
        <v>1649000</v>
      </c>
      <c r="H11" s="371"/>
      <c r="I11" s="125">
        <f t="shared" si="0"/>
        <v>8419638</v>
      </c>
      <c r="J11" s="388"/>
      <c r="K11" s="65">
        <f>I11/درآمدها!$J$5</f>
        <v>1.1704197756290563E-6</v>
      </c>
      <c r="L11" s="389">
        <f t="shared" si="1"/>
        <v>0</v>
      </c>
    </row>
    <row r="12" spans="1:12" s="390" customFormat="1" ht="18.75" thickBot="1">
      <c r="A12" s="387"/>
      <c r="B12" s="380"/>
      <c r="C12" s="147">
        <f>SUM(C9:C11)</f>
        <v>239906545974</v>
      </c>
      <c r="D12" s="147">
        <f t="shared" ref="D12:J12" si="2">SUM(D9:D11)</f>
        <v>0</v>
      </c>
      <c r="E12" s="147">
        <f t="shared" si="2"/>
        <v>93406462164</v>
      </c>
      <c r="F12" s="147">
        <f t="shared" si="2"/>
        <v>0</v>
      </c>
      <c r="G12" s="147">
        <f t="shared" si="2"/>
        <v>230317738997</v>
      </c>
      <c r="H12" s="147">
        <f t="shared" si="2"/>
        <v>0</v>
      </c>
      <c r="I12" s="147">
        <f t="shared" si="2"/>
        <v>102995269141</v>
      </c>
      <c r="J12" s="147">
        <f t="shared" si="2"/>
        <v>0</v>
      </c>
      <c r="K12" s="138">
        <f>SUM(K9:K11)</f>
        <v>1.4317444502823457E-2</v>
      </c>
    </row>
    <row r="13" spans="1:12" s="390" customFormat="1" ht="18.75" thickTop="1">
      <c r="A13" s="391"/>
      <c r="B13" s="391"/>
      <c r="C13" s="68"/>
      <c r="D13" s="371"/>
      <c r="E13" s="391"/>
      <c r="F13" s="371"/>
      <c r="G13" s="391"/>
      <c r="H13" s="371"/>
      <c r="I13" s="391"/>
      <c r="J13" s="371"/>
      <c r="K13" s="391"/>
    </row>
    <row r="14" spans="1:12" s="390" customFormat="1" ht="24" customHeight="1">
      <c r="A14" s="391"/>
      <c r="B14" s="391"/>
      <c r="C14" s="68"/>
      <c r="D14" s="371"/>
      <c r="E14" s="391"/>
      <c r="F14" s="371"/>
      <c r="G14" s="391"/>
      <c r="H14" s="371"/>
      <c r="I14" s="391"/>
      <c r="J14" s="371"/>
      <c r="K14" s="391"/>
    </row>
  </sheetData>
  <autoFilter ref="A8:K8" xr:uid="{00000000-0009-0000-0000-000003000000}">
    <sortState xmlns:xlrd2="http://schemas.microsoft.com/office/spreadsheetml/2017/richdata2" ref="A12:K13">
      <sortCondition descending="1" ref="I8"/>
    </sortState>
  </autoFilter>
  <sortState xmlns:xlrd2="http://schemas.microsoft.com/office/spreadsheetml/2017/richdata2" ref="A9">
    <sortCondition ref="A9"/>
  </sortState>
  <mergeCells count="13">
    <mergeCell ref="E7:E8"/>
    <mergeCell ref="G7:G8"/>
    <mergeCell ref="E6:G6"/>
    <mergeCell ref="A1:K1"/>
    <mergeCell ref="A2:K2"/>
    <mergeCell ref="A3:K3"/>
    <mergeCell ref="K7:K8"/>
    <mergeCell ref="A4:K4"/>
    <mergeCell ref="I6:K6"/>
    <mergeCell ref="I7:I8"/>
    <mergeCell ref="J7:J8"/>
    <mergeCell ref="A7:A8"/>
    <mergeCell ref="C7:C8"/>
  </mergeCells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4"/>
  <sheetViews>
    <sheetView rightToLeft="1" view="pageBreakPreview" zoomScaleNormal="100" zoomScaleSheetLayoutView="100" workbookViewId="0">
      <selection activeCell="A12" sqref="A12:XFD20"/>
    </sheetView>
  </sheetViews>
  <sheetFormatPr defaultColWidth="9.140625" defaultRowHeight="18"/>
  <cols>
    <col min="1" max="1" width="69.5703125" style="75" bestFit="1" customWidth="1"/>
    <col min="2" max="2" width="1" style="75" customWidth="1"/>
    <col min="3" max="3" width="6.140625" style="76" bestFit="1" customWidth="1"/>
    <col min="4" max="4" width="1.140625" style="76" customWidth="1"/>
    <col min="5" max="5" width="25.28515625" style="77" bestFit="1" customWidth="1"/>
    <col min="6" max="6" width="1" style="76" customWidth="1"/>
    <col min="7" max="7" width="16.7109375" style="76" bestFit="1" customWidth="1"/>
    <col min="8" max="8" width="0.42578125" style="76" customWidth="1"/>
    <col min="9" max="9" width="17.5703125" style="76" bestFit="1" customWidth="1"/>
    <col min="10" max="10" width="25.5703125" style="21" bestFit="1" customWidth="1"/>
    <col min="11" max="11" width="24" style="21" bestFit="1" customWidth="1"/>
    <col min="12" max="12" width="38.140625" style="11" bestFit="1" customWidth="1"/>
    <col min="13" max="13" width="16.7109375" style="11" bestFit="1" customWidth="1"/>
    <col min="14" max="14" width="10.42578125" style="11" bestFit="1" customWidth="1"/>
    <col min="15" max="16384" width="9.140625" style="11"/>
  </cols>
  <sheetData>
    <row r="1" spans="1:14" ht="21">
      <c r="A1" s="299" t="str">
        <f>' سهام'!$A$1</f>
        <v>صندوق سرمایه‌گذاری قابل معامله بخشی کیان (یوتیلیتی)</v>
      </c>
      <c r="B1" s="299"/>
      <c r="C1" s="299"/>
      <c r="D1" s="299"/>
      <c r="E1" s="299"/>
      <c r="F1" s="299"/>
      <c r="G1" s="299"/>
      <c r="H1" s="299"/>
      <c r="I1" s="299"/>
      <c r="J1" s="16"/>
      <c r="K1" s="16"/>
    </row>
    <row r="2" spans="1:14" ht="21.75" thickBot="1">
      <c r="A2" s="299" t="s">
        <v>40</v>
      </c>
      <c r="B2" s="299"/>
      <c r="C2" s="299"/>
      <c r="D2" s="299"/>
      <c r="E2" s="299"/>
      <c r="F2" s="299"/>
      <c r="G2" s="299"/>
      <c r="H2" s="299"/>
      <c r="I2" s="299"/>
      <c r="J2" s="17"/>
      <c r="K2" s="16"/>
    </row>
    <row r="3" spans="1:14" ht="21.75" thickBot="1">
      <c r="A3" s="299" t="str">
        <f>سپرده!A3</f>
        <v>برای ماه منتهی به 1404/12/29</v>
      </c>
      <c r="B3" s="299"/>
      <c r="C3" s="299"/>
      <c r="D3" s="299"/>
      <c r="E3" s="299"/>
      <c r="F3" s="299"/>
      <c r="G3" s="299"/>
      <c r="H3" s="299"/>
      <c r="I3" s="299"/>
      <c r="J3" s="4">
        <v>-65769116565</v>
      </c>
      <c r="K3" s="18" t="s">
        <v>110</v>
      </c>
      <c r="L3" s="20"/>
      <c r="M3" s="230"/>
    </row>
    <row r="4" spans="1:14" ht="21.75" thickBot="1">
      <c r="A4" s="52" t="s">
        <v>24</v>
      </c>
      <c r="B4" s="69"/>
      <c r="C4" s="69"/>
      <c r="D4" s="69"/>
      <c r="E4" s="69"/>
      <c r="F4" s="69"/>
      <c r="G4" s="69"/>
      <c r="H4" s="69"/>
      <c r="I4" s="69"/>
      <c r="J4" s="4">
        <v>-1432309208194</v>
      </c>
      <c r="K4" s="18" t="s">
        <v>70</v>
      </c>
      <c r="L4" s="20"/>
      <c r="M4" s="230"/>
    </row>
    <row r="5" spans="1:14" ht="21.75" customHeight="1" thickBot="1">
      <c r="A5" s="52"/>
      <c r="B5" s="52"/>
      <c r="C5" s="52"/>
      <c r="D5" s="52"/>
      <c r="E5" s="301" t="str">
        <f>' سهام'!$Q$8</f>
        <v>1404/12/29</v>
      </c>
      <c r="F5" s="301"/>
      <c r="G5" s="301"/>
      <c r="H5" s="301"/>
      <c r="I5" s="301"/>
      <c r="J5" s="4">
        <v>7193690823854</v>
      </c>
      <c r="K5" s="18" t="s">
        <v>84</v>
      </c>
      <c r="L5" s="142"/>
      <c r="M5" s="12"/>
    </row>
    <row r="6" spans="1:14" ht="21.75" customHeight="1" thickBot="1">
      <c r="A6" s="61" t="s">
        <v>32</v>
      </c>
      <c r="B6" s="66"/>
      <c r="C6" s="70" t="s">
        <v>33</v>
      </c>
      <c r="D6" s="60"/>
      <c r="E6" s="127" t="s">
        <v>6</v>
      </c>
      <c r="F6" s="128"/>
      <c r="G6" s="129" t="s">
        <v>16</v>
      </c>
      <c r="H6" s="128"/>
      <c r="I6" s="129" t="s">
        <v>69</v>
      </c>
      <c r="J6" s="19"/>
      <c r="K6" s="19"/>
      <c r="L6" s="142"/>
    </row>
    <row r="7" spans="1:14" ht="21" customHeight="1">
      <c r="A7" s="156" t="s">
        <v>87</v>
      </c>
      <c r="B7" s="156"/>
      <c r="C7" s="157" t="s">
        <v>42</v>
      </c>
      <c r="D7" s="158"/>
      <c r="E7" s="125">
        <f>'درآمد سرمایه گذاری در سهام '!S22</f>
        <v>-1535803529710</v>
      </c>
      <c r="F7" s="158"/>
      <c r="G7" s="259">
        <f>E7/$J$4</f>
        <v>1.0722569686237626</v>
      </c>
      <c r="H7" s="259"/>
      <c r="I7" s="259">
        <f>E7/$J$5</f>
        <v>-0.21349312436633153</v>
      </c>
      <c r="J7" s="19"/>
      <c r="K7" s="20"/>
      <c r="L7" s="142"/>
    </row>
    <row r="8" spans="1:14" ht="18.75" customHeight="1">
      <c r="A8" s="156" t="s">
        <v>105</v>
      </c>
      <c r="B8" s="156"/>
      <c r="C8" s="157" t="s">
        <v>43</v>
      </c>
      <c r="D8" s="158"/>
      <c r="E8" s="125">
        <f>'درآمد سرمایه گذاری در کالا  '!S12</f>
        <v>0</v>
      </c>
      <c r="F8" s="158"/>
      <c r="G8" s="162">
        <f t="shared" ref="G8:G10" si="0">E8/$J$4</f>
        <v>0</v>
      </c>
      <c r="H8" s="162"/>
      <c r="I8" s="162">
        <f t="shared" ref="I8:I10" si="1">E8/$J$5</f>
        <v>0</v>
      </c>
      <c r="J8" s="130"/>
      <c r="K8" s="20"/>
      <c r="L8" s="142"/>
      <c r="M8" s="20"/>
      <c r="N8" s="12"/>
    </row>
    <row r="9" spans="1:14" ht="18.75" customHeight="1">
      <c r="A9" s="156" t="s">
        <v>38</v>
      </c>
      <c r="B9" s="156"/>
      <c r="C9" s="157" t="s">
        <v>44</v>
      </c>
      <c r="D9" s="158"/>
      <c r="E9" s="125">
        <f>'درآمد سپرده بانکی'!G12</f>
        <v>99698935810</v>
      </c>
      <c r="F9" s="158"/>
      <c r="G9" s="162">
        <f t="shared" si="0"/>
        <v>-6.9607131783862838E-2</v>
      </c>
      <c r="H9" s="162"/>
      <c r="I9" s="162">
        <f t="shared" si="1"/>
        <v>1.3859218897676585E-2</v>
      </c>
      <c r="K9" s="20"/>
      <c r="L9" s="19"/>
      <c r="M9" s="12"/>
    </row>
    <row r="10" spans="1:14" ht="19.5" customHeight="1" thickBot="1">
      <c r="A10" s="156" t="s">
        <v>29</v>
      </c>
      <c r="B10" s="156"/>
      <c r="C10" s="231" t="s">
        <v>45</v>
      </c>
      <c r="D10" s="158"/>
      <c r="E10" s="203">
        <f>'سایر درآمدها'!E10</f>
        <v>3795385706</v>
      </c>
      <c r="F10" s="158"/>
      <c r="G10" s="162">
        <f t="shared" si="0"/>
        <v>-2.6498368398996789E-3</v>
      </c>
      <c r="H10" s="162"/>
      <c r="I10" s="162">
        <f t="shared" si="1"/>
        <v>5.275992253398837E-4</v>
      </c>
      <c r="K10" s="20"/>
      <c r="L10" s="19"/>
      <c r="M10" s="12"/>
    </row>
    <row r="11" spans="1:14" ht="19.5" customHeight="1" thickBot="1">
      <c r="A11" s="52"/>
      <c r="B11" s="72"/>
      <c r="C11" s="53"/>
      <c r="D11" s="53"/>
      <c r="E11" s="73">
        <f>SUM(E7:E10)</f>
        <v>-1432309208194</v>
      </c>
      <c r="F11" s="53"/>
      <c r="G11" s="232">
        <f>SUM(G7:G10)</f>
        <v>1</v>
      </c>
      <c r="H11" s="71"/>
      <c r="I11" s="74">
        <f>SUM(I7:I10)</f>
        <v>-0.19910630624331507</v>
      </c>
      <c r="K11" s="20"/>
      <c r="L11" s="19"/>
      <c r="M11" s="19"/>
    </row>
    <row r="12" spans="1:14" ht="18.75" thickTop="1">
      <c r="I12" s="135"/>
      <c r="K12" s="20"/>
      <c r="L12" s="21"/>
      <c r="M12" s="21"/>
    </row>
    <row r="13" spans="1:14">
      <c r="K13" s="20"/>
      <c r="L13" s="21"/>
      <c r="M13" s="139"/>
    </row>
    <row r="14" spans="1:14">
      <c r="G14" s="135"/>
      <c r="K14" s="20"/>
      <c r="L14" s="21"/>
      <c r="M14" s="21"/>
    </row>
    <row r="15" spans="1:14">
      <c r="K15" s="20"/>
      <c r="L15" s="21"/>
      <c r="M15" s="21"/>
    </row>
    <row r="16" spans="1:14">
      <c r="K16" s="20"/>
      <c r="L16" s="21"/>
      <c r="M16" s="139"/>
    </row>
    <row r="17" spans="10:13" ht="18.75" customHeight="1">
      <c r="K17" s="20"/>
    </row>
    <row r="18" spans="10:13" ht="17.45" customHeight="1">
      <c r="K18" s="20"/>
      <c r="L18" s="12"/>
      <c r="M18" s="20"/>
    </row>
    <row r="19" spans="10:13" ht="17.45" customHeight="1">
      <c r="J19" s="139"/>
      <c r="K19" s="20"/>
      <c r="L19" s="12"/>
      <c r="M19" s="20"/>
    </row>
    <row r="20" spans="10:13">
      <c r="J20" s="139"/>
      <c r="L20" s="12"/>
    </row>
    <row r="21" spans="10:13">
      <c r="J21" s="139"/>
      <c r="L21" s="20"/>
    </row>
    <row r="22" spans="10:13">
      <c r="L22" s="12"/>
    </row>
    <row r="23" spans="10:13">
      <c r="L23" s="20"/>
    </row>
    <row r="24" spans="10:13">
      <c r="L24" s="12"/>
    </row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96"/>
  <sheetViews>
    <sheetView rightToLeft="1" view="pageBreakPreview" zoomScale="50" zoomScaleNormal="100" zoomScaleSheetLayoutView="50" workbookViewId="0">
      <selection activeCell="A25" sqref="A25:XFD38"/>
    </sheetView>
  </sheetViews>
  <sheetFormatPr defaultColWidth="9.140625" defaultRowHeight="30.75"/>
  <cols>
    <col min="1" max="1" width="50.140625" style="352" customWidth="1"/>
    <col min="2" max="2" width="1.28515625" style="352" customWidth="1"/>
    <col min="3" max="3" width="31.85546875" style="24" bestFit="1" customWidth="1"/>
    <col min="4" max="4" width="0.85546875" style="24" customWidth="1"/>
    <col min="5" max="5" width="35.42578125" style="115" bestFit="1" customWidth="1"/>
    <col min="6" max="6" width="1.28515625" style="115" customWidth="1"/>
    <col min="7" max="7" width="35.42578125" style="115" bestFit="1" customWidth="1"/>
    <col min="8" max="8" width="1.28515625" style="115" customWidth="1"/>
    <col min="9" max="9" width="38.7109375" style="392" bestFit="1" customWidth="1"/>
    <col min="10" max="10" width="1.140625" style="392" customWidth="1"/>
    <col min="11" max="11" width="25" style="393" bestFit="1" customWidth="1"/>
    <col min="12" max="12" width="1" style="393" customWidth="1"/>
    <col min="13" max="13" width="34" style="24" bestFit="1" customWidth="1"/>
    <col min="14" max="14" width="1.28515625" style="24" customWidth="1"/>
    <col min="15" max="15" width="33.7109375" style="115" customWidth="1"/>
    <col min="16" max="16" width="1.5703125" style="115" customWidth="1"/>
    <col min="17" max="17" width="35.140625" style="115" bestFit="1" customWidth="1"/>
    <col min="18" max="18" width="1.85546875" style="115" customWidth="1"/>
    <col min="19" max="19" width="39.85546875" style="115" bestFit="1" customWidth="1"/>
    <col min="20" max="20" width="1.42578125" style="115" customWidth="1"/>
    <col min="21" max="21" width="19" style="393" customWidth="1"/>
    <col min="22" max="16284" width="9.140625" style="368"/>
    <col min="16285" max="16285" width="22.85546875" style="368" bestFit="1" customWidth="1"/>
    <col min="16286" max="16384" width="9.140625" style="368"/>
  </cols>
  <sheetData>
    <row r="1" spans="1:21" ht="31.5">
      <c r="A1" s="351" t="str">
        <f>' سهام'!$A$1</f>
        <v>صندوق سرمایه‌گذاری قابل معامله بخشی کیان (یوتیلیتی)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</row>
    <row r="2" spans="1:21" ht="31.5">
      <c r="A2" s="351" t="s">
        <v>46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31.5">
      <c r="A3" s="351" t="str">
        <f>' سهام'!A3</f>
        <v>برای ماه منتهی به 1404/12/29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</row>
    <row r="5" spans="1:21" ht="31.5">
      <c r="A5" s="350" t="s">
        <v>25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</row>
    <row r="6" spans="1:21" ht="9.75" customHeight="1"/>
    <row r="7" spans="1:21" ht="32.25" thickBot="1">
      <c r="A7" s="394"/>
      <c r="B7" s="356"/>
      <c r="C7" s="395" t="str">
        <f>'درآمد سود سهام'!$J$6</f>
        <v>طی اسفند ماه</v>
      </c>
      <c r="D7" s="357"/>
      <c r="E7" s="357"/>
      <c r="F7" s="357"/>
      <c r="G7" s="357"/>
      <c r="H7" s="357"/>
      <c r="I7" s="357"/>
      <c r="J7" s="357"/>
      <c r="K7" s="357"/>
      <c r="L7" s="396"/>
      <c r="M7" s="395" t="str">
        <f>'درآمد سود سهام'!$P$6</f>
        <v>از ابتدای سال مالی تا پایان اسفند ماه</v>
      </c>
      <c r="N7" s="357"/>
      <c r="O7" s="357"/>
      <c r="P7" s="357"/>
      <c r="Q7" s="357"/>
      <c r="R7" s="357"/>
      <c r="S7" s="357"/>
      <c r="T7" s="357"/>
      <c r="U7" s="357"/>
    </row>
    <row r="8" spans="1:21" s="401" customFormat="1" ht="24.75" customHeight="1">
      <c r="A8" s="397" t="s">
        <v>21</v>
      </c>
      <c r="B8" s="398"/>
      <c r="C8" s="302" t="s">
        <v>9</v>
      </c>
      <c r="D8" s="123"/>
      <c r="E8" s="304" t="s">
        <v>10</v>
      </c>
      <c r="F8" s="122"/>
      <c r="G8" s="304" t="s">
        <v>11</v>
      </c>
      <c r="H8" s="122"/>
      <c r="I8" s="399" t="s">
        <v>2</v>
      </c>
      <c r="J8" s="399"/>
      <c r="K8" s="399"/>
      <c r="L8" s="400"/>
      <c r="M8" s="302" t="s">
        <v>9</v>
      </c>
      <c r="N8" s="123"/>
      <c r="O8" s="304" t="s">
        <v>10</v>
      </c>
      <c r="P8" s="122"/>
      <c r="Q8" s="304" t="s">
        <v>11</v>
      </c>
      <c r="R8" s="122"/>
      <c r="S8" s="399" t="s">
        <v>2</v>
      </c>
      <c r="T8" s="399"/>
      <c r="U8" s="399"/>
    </row>
    <row r="9" spans="1:21" s="401" customFormat="1" ht="6" customHeight="1" thickBot="1">
      <c r="A9" s="398"/>
      <c r="B9" s="398"/>
      <c r="C9" s="303"/>
      <c r="D9" s="124"/>
      <c r="E9" s="305"/>
      <c r="F9" s="116"/>
      <c r="G9" s="305"/>
      <c r="H9" s="116"/>
      <c r="I9" s="357"/>
      <c r="J9" s="357"/>
      <c r="K9" s="357"/>
      <c r="L9" s="355"/>
      <c r="M9" s="303"/>
      <c r="N9" s="124"/>
      <c r="O9" s="305"/>
      <c r="P9" s="116"/>
      <c r="Q9" s="305"/>
      <c r="R9" s="116"/>
      <c r="S9" s="357"/>
      <c r="T9" s="357"/>
      <c r="U9" s="357"/>
    </row>
    <row r="10" spans="1:21" s="401" customFormat="1" ht="63.75" thickBot="1">
      <c r="A10" s="402"/>
      <c r="B10" s="398"/>
      <c r="C10" s="121" t="s">
        <v>49</v>
      </c>
      <c r="D10" s="121"/>
      <c r="E10" s="117" t="s">
        <v>50</v>
      </c>
      <c r="F10" s="117"/>
      <c r="G10" s="117" t="s">
        <v>51</v>
      </c>
      <c r="H10" s="117"/>
      <c r="I10" s="403" t="s">
        <v>6</v>
      </c>
      <c r="J10" s="403"/>
      <c r="K10" s="404" t="s">
        <v>16</v>
      </c>
      <c r="L10" s="396"/>
      <c r="M10" s="121" t="s">
        <v>49</v>
      </c>
      <c r="N10" s="121"/>
      <c r="O10" s="117" t="s">
        <v>50</v>
      </c>
      <c r="P10" s="117"/>
      <c r="Q10" s="117" t="s">
        <v>51</v>
      </c>
      <c r="R10" s="117"/>
      <c r="S10" s="118" t="s">
        <v>6</v>
      </c>
      <c r="T10" s="118"/>
      <c r="U10" s="404" t="s">
        <v>16</v>
      </c>
    </row>
    <row r="11" spans="1:21" s="401" customFormat="1" ht="42.75" customHeight="1">
      <c r="A11" s="405" t="s">
        <v>114</v>
      </c>
      <c r="B11" s="406"/>
      <c r="C11" s="119">
        <f>IFERROR(VLOOKUP(A11,'درآمد سود سهام'!$B$8:$T$8,13,0),0)</f>
        <v>0</v>
      </c>
      <c r="D11" s="119"/>
      <c r="E11" s="119">
        <f>IFERROR(VLOOKUP(A11,'درآمد ناشی از تغییر قیمت اوراق '!$A$7:$Q$17,9,0),0)</f>
        <v>-39293892000</v>
      </c>
      <c r="F11" s="119"/>
      <c r="G11" s="119">
        <f>IFERROR(VLOOKUP(A11,'درآمد ناشی ازفروش'!$A$8:$Q$8,9,0),0)</f>
        <v>0</v>
      </c>
      <c r="H11" s="29"/>
      <c r="I11" s="119">
        <f>C11+E11+G11</f>
        <v>-39293892000</v>
      </c>
      <c r="J11" s="119"/>
      <c r="K11" s="407">
        <f>I11/درآمدها!$J$3</f>
        <v>0.59745202691244326</v>
      </c>
      <c r="L11" s="408"/>
      <c r="M11" s="119">
        <f>IFERROR(VLOOKUP(A11,'درآمد سود سهام'!$B$8:$T$8,19,0),0)</f>
        <v>0</v>
      </c>
      <c r="N11" s="119"/>
      <c r="O11" s="119">
        <f>IFERROR(VLOOKUP(A11,'درآمد ناشی از تغییر قیمت اوراق '!$A$7:$Q$17,17,0),0)</f>
        <v>-713648805850</v>
      </c>
      <c r="P11" s="119"/>
      <c r="Q11" s="119">
        <f>IFERROR(VLOOKUP(A11,'درآمد ناشی ازفروش'!$A$8:$Q$8,17,0),0)</f>
        <v>0</v>
      </c>
      <c r="R11" s="29"/>
      <c r="S11" s="119">
        <f>M11+O11+Q11</f>
        <v>-713648805850</v>
      </c>
      <c r="T11" s="116"/>
      <c r="U11" s="407">
        <f>S11/درآمدها!$J$4</f>
        <v>0.49825051865011777</v>
      </c>
    </row>
    <row r="12" spans="1:21" s="401" customFormat="1" ht="42.75" customHeight="1">
      <c r="A12" s="405" t="s">
        <v>118</v>
      </c>
      <c r="B12" s="406"/>
      <c r="C12" s="119">
        <f>IFERROR(VLOOKUP(A12,'درآمد سود سهام'!$B$8:$T$8,13,0),0)</f>
        <v>0</v>
      </c>
      <c r="D12" s="119"/>
      <c r="E12" s="119">
        <f>IFERROR(VLOOKUP(A12,'درآمد ناشی از تغییر قیمت اوراق '!$A$7:$Q$17,9,0),0)</f>
        <v>-434938296</v>
      </c>
      <c r="F12" s="119"/>
      <c r="G12" s="119">
        <f>IFERROR(VLOOKUP(A12,'درآمد ناشی ازفروش'!$A$8:$Q$8,9,0),0)</f>
        <v>0</v>
      </c>
      <c r="H12" s="29"/>
      <c r="I12" s="119">
        <f t="shared" ref="I12:I21" si="0">C12+E12+G12</f>
        <v>-434938296</v>
      </c>
      <c r="J12" s="119"/>
      <c r="K12" s="407">
        <f>I12/درآمدها!$J$3</f>
        <v>6.6131083815022503E-3</v>
      </c>
      <c r="L12" s="408"/>
      <c r="M12" s="119">
        <f>IFERROR(VLOOKUP(A12,'درآمد سود سهام'!$B$8:$T$8,19,0),0)</f>
        <v>0</v>
      </c>
      <c r="N12" s="119"/>
      <c r="O12" s="119">
        <f>IFERROR(VLOOKUP(A12,'درآمد ناشی از تغییر قیمت اوراق '!$A$7:$Q$17,17,0),0)</f>
        <v>-2256402515</v>
      </c>
      <c r="P12" s="119"/>
      <c r="Q12" s="119">
        <f>IFERROR(VLOOKUP(A12,'درآمد ناشی ازفروش'!$A$8:$Q$8,17,0),0)</f>
        <v>0</v>
      </c>
      <c r="R12" s="29"/>
      <c r="S12" s="119">
        <f t="shared" ref="S12:S21" si="1">M12+O12+Q12</f>
        <v>-2256402515</v>
      </c>
      <c r="T12" s="116"/>
      <c r="U12" s="407">
        <f>S12/درآمدها!$J$4</f>
        <v>1.575359916763434E-3</v>
      </c>
    </row>
    <row r="13" spans="1:21" s="401" customFormat="1" ht="42.75" customHeight="1">
      <c r="A13" s="405" t="s">
        <v>119</v>
      </c>
      <c r="B13" s="406"/>
      <c r="C13" s="119">
        <f>IFERROR(VLOOKUP(A13,'درآمد سود سهام'!$B$8:$T$8,13,0),0)</f>
        <v>0</v>
      </c>
      <c r="D13" s="119"/>
      <c r="E13" s="119">
        <f>IFERROR(VLOOKUP(A13,'درآمد ناشی از تغییر قیمت اوراق '!$A$7:$Q$17,9,0),0)</f>
        <v>-28971804875</v>
      </c>
      <c r="F13" s="119"/>
      <c r="G13" s="119">
        <f>IFERROR(VLOOKUP(A13,'درآمد ناشی ازفروش'!$A$8:$Q$8,9,0),0)</f>
        <v>0</v>
      </c>
      <c r="H13" s="29"/>
      <c r="I13" s="119">
        <f t="shared" si="0"/>
        <v>-28971804875</v>
      </c>
      <c r="J13" s="119"/>
      <c r="K13" s="407">
        <f>I13/درآمدها!$J$3</f>
        <v>0.44050773962224349</v>
      </c>
      <c r="L13" s="408"/>
      <c r="M13" s="119">
        <f>IFERROR(VLOOKUP(A13,'درآمد سود سهام'!$B$8:$T$8,19,0),0)</f>
        <v>0</v>
      </c>
      <c r="N13" s="119"/>
      <c r="O13" s="119">
        <f>IFERROR(VLOOKUP(A13,'درآمد ناشی از تغییر قیمت اوراق '!$A$7:$Q$17,17,0),0)</f>
        <v>-43528694346</v>
      </c>
      <c r="P13" s="119"/>
      <c r="Q13" s="119">
        <f>IFERROR(VLOOKUP(A13,'درآمد ناشی ازفروش'!$A$8:$Q$8,17,0),0)</f>
        <v>0</v>
      </c>
      <c r="R13" s="29"/>
      <c r="S13" s="119">
        <f t="shared" si="1"/>
        <v>-43528694346</v>
      </c>
      <c r="T13" s="116"/>
      <c r="U13" s="407">
        <f>S13/درآمدها!$J$4</f>
        <v>3.0390570762918834E-2</v>
      </c>
    </row>
    <row r="14" spans="1:21" s="401" customFormat="1" ht="42.75" customHeight="1">
      <c r="A14" s="405" t="s">
        <v>120</v>
      </c>
      <c r="B14" s="406"/>
      <c r="C14" s="119">
        <f>IFERROR(VLOOKUP(A14,'درآمد سود سهام'!$B$8:$T$8,13,0),0)</f>
        <v>0</v>
      </c>
      <c r="D14" s="119"/>
      <c r="E14" s="119">
        <f>IFERROR(VLOOKUP(A14,'درآمد ناشی از تغییر قیمت اوراق '!$A$7:$Q$17,9,0),0)</f>
        <v>-303149470</v>
      </c>
      <c r="F14" s="119"/>
      <c r="G14" s="119">
        <f>IFERROR(VLOOKUP(A14,'درآمد ناشی ازفروش'!$A$8:$Q$8,9,0),0)</f>
        <v>0</v>
      </c>
      <c r="H14" s="29"/>
      <c r="I14" s="119">
        <f t="shared" si="0"/>
        <v>-303149470</v>
      </c>
      <c r="J14" s="119"/>
      <c r="K14" s="407">
        <f>I14/درآمدها!$J$3</f>
        <v>4.6092981908977841E-3</v>
      </c>
      <c r="L14" s="408"/>
      <c r="M14" s="119">
        <f>IFERROR(VLOOKUP(A14,'درآمد سود سهام'!$B$8:$T$8,19,0),0)</f>
        <v>0</v>
      </c>
      <c r="N14" s="119"/>
      <c r="O14" s="119">
        <f>IFERROR(VLOOKUP(A14,'درآمد ناشی از تغییر قیمت اوراق '!$A$7:$Q$17,17,0),0)</f>
        <v>61051918</v>
      </c>
      <c r="P14" s="119"/>
      <c r="Q14" s="119">
        <f>IFERROR(VLOOKUP(A14,'درآمد ناشی ازفروش'!$A$8:$Q$8,17,0),0)</f>
        <v>0</v>
      </c>
      <c r="R14" s="29"/>
      <c r="S14" s="119">
        <f t="shared" si="1"/>
        <v>61051918</v>
      </c>
      <c r="T14" s="116"/>
      <c r="U14" s="407">
        <f>S14/درآمدها!$J$4</f>
        <v>-4.2624817079114096E-5</v>
      </c>
    </row>
    <row r="15" spans="1:21" s="401" customFormat="1" ht="42.75" customHeight="1">
      <c r="A15" s="405" t="s">
        <v>115</v>
      </c>
      <c r="B15" s="406"/>
      <c r="C15" s="119">
        <f>IFERROR(VLOOKUP(A15,'درآمد سود سهام'!$B$8:$T$8,13,0),0)</f>
        <v>0</v>
      </c>
      <c r="D15" s="119"/>
      <c r="E15" s="119">
        <f>IFERROR(VLOOKUP(A15,'درآمد ناشی از تغییر قیمت اوراق '!$A$7:$Q$17,9,0),0)</f>
        <v>-46567954755</v>
      </c>
      <c r="F15" s="119"/>
      <c r="G15" s="119">
        <f>IFERROR(VLOOKUP(A15,'درآمد ناشی ازفروش'!$A$8:$Q$8,9,0),0)</f>
        <v>0</v>
      </c>
      <c r="H15" s="29"/>
      <c r="I15" s="119">
        <f t="shared" si="0"/>
        <v>-46567954755</v>
      </c>
      <c r="J15" s="119"/>
      <c r="K15" s="407">
        <f>I15/درآمدها!$J$3</f>
        <v>0.70805200354145881</v>
      </c>
      <c r="L15" s="408"/>
      <c r="M15" s="119">
        <f>IFERROR(VLOOKUP(A15,'درآمد سود سهام'!$B$8:$T$8,19,0),0)</f>
        <v>0</v>
      </c>
      <c r="N15" s="119"/>
      <c r="O15" s="119">
        <f>IFERROR(VLOOKUP(A15,'درآمد ناشی از تغییر قیمت اوراق '!$A$7:$Q$17,17,0),0)</f>
        <v>-630510711337</v>
      </c>
      <c r="P15" s="119"/>
      <c r="Q15" s="119">
        <f>IFERROR(VLOOKUP(A15,'درآمد ناشی ازفروش'!$A$8:$Q$8,17,0),0)</f>
        <v>0</v>
      </c>
      <c r="R15" s="29"/>
      <c r="S15" s="119">
        <f t="shared" si="1"/>
        <v>-630510711337</v>
      </c>
      <c r="T15" s="116"/>
      <c r="U15" s="407">
        <f>S15/درآمدها!$J$4</f>
        <v>0.44020572354764897</v>
      </c>
    </row>
    <row r="16" spans="1:21" s="401" customFormat="1" ht="42.75" customHeight="1">
      <c r="A16" s="405" t="s">
        <v>121</v>
      </c>
      <c r="B16" s="406"/>
      <c r="C16" s="119">
        <f>IFERROR(VLOOKUP(A16,'درآمد سود سهام'!$B$8:$T$8,13,0),0)</f>
        <v>0</v>
      </c>
      <c r="D16" s="119"/>
      <c r="E16" s="119">
        <f>IFERROR(VLOOKUP(A16,'درآمد ناشی از تغییر قیمت اوراق '!$A$7:$Q$17,9,0),0)</f>
        <v>-4987203701</v>
      </c>
      <c r="F16" s="119"/>
      <c r="G16" s="119">
        <f>IFERROR(VLOOKUP(A16,'درآمد ناشی ازفروش'!$A$8:$Q$8,9,0),0)</f>
        <v>0</v>
      </c>
      <c r="H16" s="29"/>
      <c r="I16" s="119">
        <f t="shared" si="0"/>
        <v>-4987203701</v>
      </c>
      <c r="J16" s="119"/>
      <c r="K16" s="407">
        <f>I16/درآمدها!$J$3</f>
        <v>7.5828959874671836E-2</v>
      </c>
      <c r="L16" s="408"/>
      <c r="M16" s="119">
        <f>IFERROR(VLOOKUP(A16,'درآمد سود سهام'!$B$8:$T$8,19,0),0)</f>
        <v>0</v>
      </c>
      <c r="N16" s="119"/>
      <c r="O16" s="119">
        <f>IFERROR(VLOOKUP(A16,'درآمد ناشی از تغییر قیمت اوراق '!$A$7:$Q$17,17,0),0)</f>
        <v>-40963604888</v>
      </c>
      <c r="P16" s="119"/>
      <c r="Q16" s="119">
        <f>IFERROR(VLOOKUP(A16,'درآمد ناشی ازفروش'!$A$8:$Q$8,17,0),0)</f>
        <v>0</v>
      </c>
      <c r="R16" s="29"/>
      <c r="S16" s="119">
        <f t="shared" si="1"/>
        <v>-40963604888</v>
      </c>
      <c r="T16" s="116"/>
      <c r="U16" s="407">
        <f>S16/درآمدها!$J$4</f>
        <v>2.8599693874516836E-2</v>
      </c>
    </row>
    <row r="17" spans="1:21" s="401" customFormat="1" ht="42.75" customHeight="1">
      <c r="A17" s="405" t="s">
        <v>122</v>
      </c>
      <c r="B17" s="406"/>
      <c r="C17" s="119">
        <f>IFERROR(VLOOKUP(A17,'درآمد سود سهام'!$B$8:$T$8,13,0),0)</f>
        <v>0</v>
      </c>
      <c r="D17" s="119"/>
      <c r="E17" s="119">
        <f>IFERROR(VLOOKUP(A17,'درآمد ناشی از تغییر قیمت اوراق '!$A$7:$Q$17,9,0),0)</f>
        <v>443457205</v>
      </c>
      <c r="F17" s="119"/>
      <c r="G17" s="119">
        <f>IFERROR(VLOOKUP(A17,'درآمد ناشی ازفروش'!$A$8:$Q$8,9,0),0)</f>
        <v>0</v>
      </c>
      <c r="H17" s="29"/>
      <c r="I17" s="119">
        <f t="shared" si="0"/>
        <v>443457205</v>
      </c>
      <c r="J17" s="119"/>
      <c r="K17" s="407">
        <f>I17/درآمدها!$J$3</f>
        <v>-6.7426358777638237E-3</v>
      </c>
      <c r="L17" s="408"/>
      <c r="M17" s="119">
        <f>IFERROR(VLOOKUP(A17,'درآمد سود سهام'!$B$8:$T$8,19,0),0)</f>
        <v>0</v>
      </c>
      <c r="N17" s="119"/>
      <c r="O17" s="119">
        <f>IFERROR(VLOOKUP(A17,'درآمد ناشی از تغییر قیمت اوراق '!$A$7:$Q$17,17,0),0)</f>
        <v>195016037</v>
      </c>
      <c r="P17" s="119"/>
      <c r="Q17" s="119">
        <f>IFERROR(VLOOKUP(A17,'درآمد ناشی ازفروش'!$A$8:$Q$8,17,0),0)</f>
        <v>0</v>
      </c>
      <c r="R17" s="29"/>
      <c r="S17" s="119">
        <f t="shared" si="1"/>
        <v>195016037</v>
      </c>
      <c r="T17" s="116"/>
      <c r="U17" s="407">
        <f>S17/درآمدها!$J$4</f>
        <v>-1.3615498377329843E-4</v>
      </c>
    </row>
    <row r="18" spans="1:21" s="401" customFormat="1" ht="42.75" customHeight="1">
      <c r="A18" s="405" t="s">
        <v>123</v>
      </c>
      <c r="B18" s="406"/>
      <c r="C18" s="119">
        <f>IFERROR(VLOOKUP(A18,'درآمد سود سهام'!$B$8:$T$8,13,0),0)</f>
        <v>0</v>
      </c>
      <c r="D18" s="119"/>
      <c r="E18" s="119">
        <f>IFERROR(VLOOKUP(A18,'درآمد ناشی از تغییر قیمت اوراق '!$A$7:$Q$17,9,0),0)</f>
        <v>-3342239009</v>
      </c>
      <c r="F18" s="119"/>
      <c r="G18" s="119">
        <f>IFERROR(VLOOKUP(A18,'درآمد ناشی ازفروش'!$A$8:$Q$8,9,0),0)</f>
        <v>0</v>
      </c>
      <c r="H18" s="29"/>
      <c r="I18" s="119">
        <f t="shared" si="0"/>
        <v>-3342239009</v>
      </c>
      <c r="J18" s="119"/>
      <c r="K18" s="407">
        <f>I18/درآمدها!$J$3</f>
        <v>5.0817757384605367E-2</v>
      </c>
      <c r="L18" s="408"/>
      <c r="M18" s="119">
        <f>IFERROR(VLOOKUP(A18,'درآمد سود سهام'!$B$8:$T$8,19,0),0)</f>
        <v>0</v>
      </c>
      <c r="N18" s="119"/>
      <c r="O18" s="119">
        <f>IFERROR(VLOOKUP(A18,'درآمد ناشی از تغییر قیمت اوراق '!$A$7:$Q$17,17,0),0)</f>
        <v>-8656215823</v>
      </c>
      <c r="P18" s="119"/>
      <c r="Q18" s="119">
        <f>IFERROR(VLOOKUP(A18,'درآمد ناشی ازفروش'!$A$8:$Q$8,17,0),0)</f>
        <v>0</v>
      </c>
      <c r="R18" s="29"/>
      <c r="S18" s="119">
        <f t="shared" si="1"/>
        <v>-8656215823</v>
      </c>
      <c r="T18" s="116"/>
      <c r="U18" s="407">
        <f>S18/درآمدها!$J$4</f>
        <v>6.0435384856002078E-3</v>
      </c>
    </row>
    <row r="19" spans="1:21" s="401" customFormat="1" ht="42.75" customHeight="1">
      <c r="A19" s="405" t="s">
        <v>116</v>
      </c>
      <c r="B19" s="406"/>
      <c r="C19" s="119">
        <f>IFERROR(VLOOKUP(A19,'درآمد سود سهام'!$B$8:$T$8,13,0),0)</f>
        <v>0</v>
      </c>
      <c r="D19" s="119"/>
      <c r="E19" s="119">
        <f>IFERROR(VLOOKUP(A19,'درآمد ناشی از تغییر قیمت اوراق '!$A$7:$Q$17,9,0),0)</f>
        <v>-3365216960</v>
      </c>
      <c r="F19" s="119"/>
      <c r="G19" s="119">
        <f>IFERROR(VLOOKUP(A19,'درآمد ناشی ازفروش'!$A$8:$Q$8,9,0),0)</f>
        <v>0</v>
      </c>
      <c r="H19" s="29"/>
      <c r="I19" s="119">
        <f t="shared" si="0"/>
        <v>-3365216960</v>
      </c>
      <c r="J19" s="119"/>
      <c r="K19" s="407">
        <f>I19/درآمدها!$J$3</f>
        <v>5.116713034565603E-2</v>
      </c>
      <c r="L19" s="408"/>
      <c r="M19" s="119">
        <f>IFERROR(VLOOKUP(A19,'درآمد سود سهام'!$B$8:$T$8,19,0),0)</f>
        <v>0</v>
      </c>
      <c r="N19" s="119"/>
      <c r="O19" s="119">
        <f>IFERROR(VLOOKUP(A19,'درآمد ناشی از تغییر قیمت اوراق '!$A$7:$Q$17,17,0),0)</f>
        <v>-38160957062</v>
      </c>
      <c r="P19" s="119"/>
      <c r="Q19" s="119">
        <f>IFERROR(VLOOKUP(A19,'درآمد ناشی ازفروش'!$A$8:$Q$8,17,0),0)</f>
        <v>0</v>
      </c>
      <c r="R19" s="29"/>
      <c r="S19" s="119">
        <f t="shared" si="1"/>
        <v>-38160957062</v>
      </c>
      <c r="T19" s="116"/>
      <c r="U19" s="407">
        <f>S19/درآمدها!$J$4</f>
        <v>2.664296008409887E-2</v>
      </c>
    </row>
    <row r="20" spans="1:21" s="401" customFormat="1" ht="42.75" customHeight="1">
      <c r="A20" s="405" t="s">
        <v>124</v>
      </c>
      <c r="B20" s="406"/>
      <c r="C20" s="119">
        <f>IFERROR(VLOOKUP(A20,'درآمد سود سهام'!$B$8:$T$8,13,0),0)</f>
        <v>0</v>
      </c>
      <c r="D20" s="119"/>
      <c r="E20" s="119">
        <f>IFERROR(VLOOKUP(A20,'درآمد ناشی از تغییر قیمت اوراق '!$A$7:$Q$17,9,0),0)</f>
        <v>-2350565634</v>
      </c>
      <c r="F20" s="119"/>
      <c r="G20" s="119">
        <f>IFERROR(VLOOKUP(A20,'درآمد ناشی ازفروش'!$A$8:$Q$8,9,0),0)</f>
        <v>0</v>
      </c>
      <c r="H20" s="29"/>
      <c r="I20" s="119">
        <f t="shared" si="0"/>
        <v>-2350565634</v>
      </c>
      <c r="J20" s="119"/>
      <c r="K20" s="407">
        <f>I20/درآمدها!$J$3</f>
        <v>3.5739656494806683E-2</v>
      </c>
      <c r="L20" s="408"/>
      <c r="M20" s="119">
        <f>IFERROR(VLOOKUP(A20,'درآمد سود سهام'!$B$8:$T$8,19,0),0)</f>
        <v>0</v>
      </c>
      <c r="N20" s="119"/>
      <c r="O20" s="119">
        <f>IFERROR(VLOOKUP(A20,'درآمد ناشی از تغییر قیمت اوراق '!$A$7:$Q$17,17,0),0)</f>
        <v>-6320365815</v>
      </c>
      <c r="P20" s="119"/>
      <c r="Q20" s="119">
        <f>IFERROR(VLOOKUP(A20,'درآمد ناشی ازفروش'!$A$8:$Q$8,17,0),0)</f>
        <v>0</v>
      </c>
      <c r="R20" s="29"/>
      <c r="S20" s="119">
        <f t="shared" si="1"/>
        <v>-6320365815</v>
      </c>
      <c r="T20" s="116"/>
      <c r="U20" s="407">
        <f>S20/درآمدها!$J$4</f>
        <v>4.4127104530517925E-3</v>
      </c>
    </row>
    <row r="21" spans="1:21" s="401" customFormat="1" ht="42.75" customHeight="1">
      <c r="A21" s="405" t="s">
        <v>117</v>
      </c>
      <c r="B21" s="406"/>
      <c r="C21" s="119">
        <f>IFERROR(VLOOKUP(A21,'درآمد سود سهام'!$B$8:$T$8,13,0),0)</f>
        <v>0</v>
      </c>
      <c r="D21" s="119"/>
      <c r="E21" s="119">
        <f>IFERROR(VLOOKUP(A21,'درآمد ناشی از تغییر قیمت اوراق '!$A$7:$Q$17,9,0),0)</f>
        <v>-29622092628</v>
      </c>
      <c r="F21" s="119"/>
      <c r="G21" s="119">
        <f>IFERROR(VLOOKUP(A21,'درآمد ناشی ازفروش'!$A$8:$Q$8,9,0),0)</f>
        <v>0</v>
      </c>
      <c r="H21" s="29"/>
      <c r="I21" s="119">
        <f t="shared" si="0"/>
        <v>-29622092628</v>
      </c>
      <c r="J21" s="119"/>
      <c r="K21" s="407">
        <f>I21/درآمدها!$J$3</f>
        <v>0.45039517291864967</v>
      </c>
      <c r="L21" s="408"/>
      <c r="M21" s="119">
        <f>IFERROR(VLOOKUP(A21,'درآمد سود سهام'!$B$8:$T$8,19,0),0)</f>
        <v>0</v>
      </c>
      <c r="N21" s="119"/>
      <c r="O21" s="119">
        <f>IFERROR(VLOOKUP(A21,'درآمد ناشی از تغییر قیمت اوراق '!$A$7:$Q$17,17,0),0)</f>
        <v>-52013840029</v>
      </c>
      <c r="P21" s="119"/>
      <c r="Q21" s="119">
        <f>IFERROR(VLOOKUP(A21,'درآمد ناشی ازفروش'!$A$8:$Q$8,17,0),0)</f>
        <v>0</v>
      </c>
      <c r="R21" s="29"/>
      <c r="S21" s="119">
        <f t="shared" si="1"/>
        <v>-52013840029</v>
      </c>
      <c r="T21" s="116"/>
      <c r="U21" s="407">
        <f>S21/درآمدها!$J$4</f>
        <v>3.6314672649898204E-2</v>
      </c>
    </row>
    <row r="22" spans="1:21" ht="42" customHeight="1" thickBot="1">
      <c r="A22" s="405" t="s">
        <v>2</v>
      </c>
      <c r="B22" s="406"/>
      <c r="C22" s="148">
        <f>SUM(C11:C21)</f>
        <v>0</v>
      </c>
      <c r="D22" s="29"/>
      <c r="E22" s="148">
        <f>SUM(E11:E21)</f>
        <v>-158795600123</v>
      </c>
      <c r="F22" s="29"/>
      <c r="G22" s="148">
        <f>SUM(G11:G21)</f>
        <v>0</v>
      </c>
      <c r="H22" s="29"/>
      <c r="I22" s="148">
        <f>SUM(I11:I21)</f>
        <v>-158795600123</v>
      </c>
      <c r="J22" s="119"/>
      <c r="K22" s="409">
        <f>SUM(K11:K21)</f>
        <v>2.4144402177891711</v>
      </c>
      <c r="L22" s="408"/>
      <c r="M22" s="148">
        <f>SUM(M11:M21)</f>
        <v>0</v>
      </c>
      <c r="N22" s="29"/>
      <c r="O22" s="148">
        <f>SUM(O11:O21)</f>
        <v>-1535803529710</v>
      </c>
      <c r="P22" s="29"/>
      <c r="Q22" s="148">
        <f>SUM(Q11:Q21)</f>
        <v>0</v>
      </c>
      <c r="R22" s="29"/>
      <c r="S22" s="120">
        <f>SUM(S11:S21)</f>
        <v>-1535803529710</v>
      </c>
      <c r="T22" s="116"/>
      <c r="U22" s="409">
        <f>SUM(U11:U21)</f>
        <v>1.0722569686237626</v>
      </c>
    </row>
    <row r="23" spans="1:21" s="24" customFormat="1" ht="25.5" customHeight="1" thickTop="1">
      <c r="A23" s="405"/>
      <c r="B23" s="352"/>
      <c r="D23" s="29"/>
      <c r="E23" s="115"/>
      <c r="F23" s="29"/>
      <c r="G23" s="115"/>
      <c r="H23" s="29"/>
      <c r="I23" s="392"/>
      <c r="J23" s="119"/>
      <c r="K23" s="393"/>
      <c r="L23" s="408"/>
      <c r="N23" s="29"/>
      <c r="O23" s="410"/>
      <c r="P23" s="29"/>
      <c r="Q23" s="410"/>
      <c r="R23" s="29"/>
      <c r="S23" s="410"/>
      <c r="T23" s="116"/>
      <c r="U23" s="393"/>
    </row>
    <row r="24" spans="1:21" s="24" customFormat="1" ht="25.5" customHeight="1">
      <c r="A24" s="405"/>
      <c r="B24" s="352"/>
      <c r="D24" s="29"/>
      <c r="E24" s="115"/>
      <c r="F24" s="29"/>
      <c r="G24" s="115"/>
      <c r="H24" s="29"/>
      <c r="I24" s="392"/>
      <c r="J24" s="392"/>
      <c r="K24" s="393"/>
      <c r="L24" s="408"/>
      <c r="M24" s="115"/>
      <c r="N24" s="29"/>
      <c r="O24" s="410"/>
      <c r="P24" s="29"/>
      <c r="Q24" s="410"/>
      <c r="R24" s="29"/>
      <c r="S24" s="410"/>
      <c r="T24" s="116"/>
      <c r="U24" s="393"/>
    </row>
    <row r="25" spans="1:21" ht="25.5" customHeight="1">
      <c r="A25" s="405"/>
      <c r="D25" s="29"/>
      <c r="F25" s="29"/>
      <c r="H25" s="29"/>
      <c r="L25" s="408"/>
      <c r="N25" s="29"/>
      <c r="O25" s="410"/>
      <c r="P25" s="29"/>
      <c r="Q25" s="410"/>
      <c r="R25" s="29"/>
      <c r="S25" s="410"/>
      <c r="T25" s="116"/>
    </row>
    <row r="26" spans="1:21" ht="25.5" customHeight="1">
      <c r="A26" s="405"/>
      <c r="D26" s="29"/>
      <c r="F26" s="29"/>
      <c r="H26" s="29"/>
      <c r="L26" s="408"/>
      <c r="N26" s="29"/>
      <c r="O26" s="410"/>
      <c r="P26" s="29"/>
      <c r="Q26" s="410"/>
      <c r="R26" s="29"/>
      <c r="S26" s="410"/>
      <c r="T26" s="116"/>
    </row>
    <row r="27" spans="1:21" ht="25.5" customHeight="1">
      <c r="A27" s="405"/>
      <c r="D27" s="29"/>
      <c r="F27" s="29"/>
      <c r="H27" s="29"/>
      <c r="L27" s="408"/>
      <c r="N27" s="29"/>
      <c r="O27" s="410"/>
      <c r="P27" s="29"/>
      <c r="Q27" s="410"/>
      <c r="R27" s="29"/>
      <c r="S27" s="410"/>
      <c r="T27" s="116"/>
    </row>
    <row r="28" spans="1:21" ht="25.5" customHeight="1">
      <c r="A28" s="405"/>
      <c r="D28" s="29"/>
      <c r="F28" s="29"/>
      <c r="H28" s="29"/>
      <c r="L28" s="408"/>
      <c r="N28" s="29"/>
      <c r="O28" s="410"/>
      <c r="P28" s="29"/>
      <c r="Q28" s="410"/>
      <c r="R28" s="29"/>
      <c r="S28" s="410"/>
      <c r="T28" s="116"/>
    </row>
    <row r="29" spans="1:21" ht="25.5" customHeight="1">
      <c r="A29" s="405"/>
      <c r="D29" s="29"/>
      <c r="F29" s="29"/>
      <c r="H29" s="29"/>
      <c r="L29" s="408"/>
      <c r="N29" s="29"/>
      <c r="O29" s="410"/>
      <c r="P29" s="29"/>
      <c r="Q29" s="410"/>
      <c r="R29" s="29"/>
      <c r="S29" s="410"/>
      <c r="T29" s="116"/>
    </row>
    <row r="30" spans="1:21" ht="25.5" customHeight="1">
      <c r="A30" s="405"/>
      <c r="D30" s="29"/>
      <c r="F30" s="29"/>
      <c r="H30" s="29"/>
      <c r="L30" s="408"/>
      <c r="N30" s="29"/>
      <c r="O30" s="410"/>
      <c r="P30" s="29"/>
      <c r="Q30" s="410"/>
      <c r="R30" s="29"/>
      <c r="S30" s="410"/>
      <c r="T30" s="116"/>
    </row>
    <row r="31" spans="1:21" ht="25.5" customHeight="1">
      <c r="A31" s="405"/>
      <c r="D31" s="29"/>
      <c r="F31" s="29"/>
      <c r="H31" s="29"/>
      <c r="L31" s="408"/>
      <c r="N31" s="29"/>
      <c r="O31" s="410"/>
      <c r="P31" s="29"/>
      <c r="Q31" s="410"/>
      <c r="R31" s="29"/>
      <c r="S31" s="410"/>
      <c r="T31" s="116"/>
    </row>
    <row r="32" spans="1:21" ht="25.5" customHeight="1">
      <c r="A32" s="405"/>
      <c r="D32" s="29"/>
      <c r="F32" s="29"/>
      <c r="H32" s="29"/>
      <c r="L32" s="408"/>
      <c r="N32" s="29"/>
      <c r="O32" s="410"/>
      <c r="P32" s="29"/>
      <c r="Q32" s="410"/>
      <c r="R32" s="29"/>
      <c r="S32" s="410"/>
      <c r="T32" s="116"/>
    </row>
    <row r="33" spans="1:20" ht="25.5" customHeight="1">
      <c r="A33" s="405"/>
      <c r="D33" s="29"/>
      <c r="F33" s="29"/>
      <c r="H33" s="29"/>
      <c r="L33" s="408"/>
      <c r="N33" s="29"/>
      <c r="O33" s="410"/>
      <c r="P33" s="29"/>
      <c r="Q33" s="410"/>
      <c r="R33" s="29"/>
      <c r="S33" s="410"/>
      <c r="T33" s="116"/>
    </row>
    <row r="34" spans="1:20" ht="25.5" customHeight="1">
      <c r="A34" s="405"/>
      <c r="D34" s="29"/>
      <c r="F34" s="29"/>
      <c r="H34" s="29"/>
      <c r="L34" s="408"/>
      <c r="N34" s="29"/>
      <c r="O34" s="410"/>
      <c r="P34" s="29"/>
      <c r="Q34" s="410"/>
      <c r="R34" s="29"/>
      <c r="S34" s="410"/>
      <c r="T34" s="116"/>
    </row>
    <row r="35" spans="1:20" ht="25.5" customHeight="1">
      <c r="A35" s="405"/>
      <c r="D35" s="29"/>
      <c r="F35" s="29"/>
      <c r="H35" s="29"/>
      <c r="L35" s="408"/>
      <c r="N35" s="29"/>
      <c r="O35" s="410"/>
      <c r="P35" s="29"/>
      <c r="Q35" s="410"/>
      <c r="R35" s="29"/>
      <c r="S35" s="410"/>
      <c r="T35" s="116"/>
    </row>
    <row r="36" spans="1:20" ht="25.5" customHeight="1">
      <c r="A36" s="405"/>
      <c r="D36" s="29"/>
      <c r="F36" s="29"/>
      <c r="H36" s="29"/>
      <c r="L36" s="408"/>
      <c r="N36" s="29"/>
      <c r="O36" s="410"/>
      <c r="P36" s="29"/>
      <c r="Q36" s="410"/>
      <c r="R36" s="29"/>
      <c r="S36" s="410"/>
      <c r="T36" s="116"/>
    </row>
    <row r="37" spans="1:20" ht="25.5" customHeight="1">
      <c r="A37" s="405"/>
      <c r="D37" s="29"/>
      <c r="F37" s="29"/>
      <c r="H37" s="29"/>
      <c r="L37" s="408"/>
      <c r="N37" s="29"/>
      <c r="O37" s="410"/>
      <c r="P37" s="29"/>
      <c r="Q37" s="410"/>
      <c r="R37" s="29"/>
      <c r="S37" s="410"/>
      <c r="T37" s="116"/>
    </row>
    <row r="38" spans="1:20" ht="25.5" customHeight="1">
      <c r="A38" s="405"/>
      <c r="D38" s="29"/>
      <c r="F38" s="29"/>
      <c r="H38" s="29"/>
      <c r="L38" s="408"/>
      <c r="N38" s="29"/>
      <c r="O38" s="410"/>
      <c r="P38" s="29"/>
      <c r="Q38" s="410"/>
      <c r="R38" s="29"/>
      <c r="S38" s="410"/>
      <c r="T38" s="116"/>
    </row>
    <row r="39" spans="1:20" ht="25.5" customHeight="1">
      <c r="A39" s="405"/>
      <c r="D39" s="29"/>
      <c r="F39" s="29"/>
      <c r="H39" s="29"/>
      <c r="L39" s="408"/>
      <c r="N39" s="29"/>
      <c r="O39" s="410"/>
      <c r="P39" s="29"/>
      <c r="Q39" s="410"/>
      <c r="R39" s="29"/>
      <c r="S39" s="410"/>
      <c r="T39" s="116"/>
    </row>
    <row r="40" spans="1:20" ht="25.5" customHeight="1">
      <c r="A40" s="405"/>
      <c r="D40" s="29"/>
      <c r="F40" s="29"/>
      <c r="H40" s="29"/>
      <c r="L40" s="408"/>
      <c r="N40" s="29"/>
      <c r="O40" s="410"/>
      <c r="P40" s="29"/>
      <c r="Q40" s="410"/>
      <c r="R40" s="29"/>
      <c r="S40" s="410"/>
      <c r="T40" s="116"/>
    </row>
    <row r="41" spans="1:20" ht="25.5" customHeight="1">
      <c r="A41" s="405"/>
      <c r="D41" s="29"/>
      <c r="F41" s="29"/>
      <c r="H41" s="29"/>
      <c r="L41" s="408"/>
      <c r="N41" s="29"/>
      <c r="O41" s="410"/>
      <c r="P41" s="29"/>
      <c r="Q41" s="410"/>
      <c r="R41" s="29"/>
      <c r="S41" s="410"/>
      <c r="T41" s="116"/>
    </row>
    <row r="42" spans="1:20" ht="25.5" customHeight="1">
      <c r="A42" s="405"/>
      <c r="D42" s="29"/>
      <c r="F42" s="29"/>
      <c r="H42" s="29"/>
      <c r="L42" s="408"/>
      <c r="N42" s="29"/>
      <c r="O42" s="410"/>
      <c r="P42" s="29"/>
      <c r="Q42" s="410"/>
      <c r="R42" s="29"/>
      <c r="S42" s="410"/>
      <c r="T42" s="116"/>
    </row>
    <row r="43" spans="1:20" ht="25.5" customHeight="1">
      <c r="A43" s="405"/>
      <c r="D43" s="29"/>
      <c r="F43" s="29"/>
      <c r="H43" s="29"/>
      <c r="L43" s="408"/>
      <c r="N43" s="29"/>
      <c r="O43" s="410"/>
      <c r="P43" s="29"/>
      <c r="Q43" s="410"/>
      <c r="R43" s="29"/>
      <c r="S43" s="410"/>
      <c r="T43" s="116"/>
    </row>
    <row r="44" spans="1:20" ht="25.5" customHeight="1">
      <c r="A44" s="405"/>
      <c r="D44" s="29"/>
      <c r="F44" s="29"/>
      <c r="H44" s="29"/>
      <c r="L44" s="408"/>
      <c r="N44" s="29"/>
      <c r="O44" s="410"/>
      <c r="P44" s="29"/>
      <c r="Q44" s="410"/>
      <c r="R44" s="29"/>
      <c r="S44" s="410"/>
      <c r="T44" s="116"/>
    </row>
    <row r="45" spans="1:20" ht="25.5" customHeight="1">
      <c r="A45" s="405"/>
      <c r="D45" s="29"/>
      <c r="F45" s="29"/>
      <c r="H45" s="29"/>
      <c r="L45" s="408"/>
      <c r="N45" s="29"/>
      <c r="O45" s="410"/>
      <c r="P45" s="29"/>
      <c r="Q45" s="410"/>
      <c r="R45" s="29"/>
      <c r="S45" s="410"/>
      <c r="T45" s="116"/>
    </row>
    <row r="46" spans="1:20" ht="25.5" customHeight="1">
      <c r="A46" s="405"/>
      <c r="D46" s="29"/>
      <c r="F46" s="29"/>
      <c r="H46" s="29"/>
      <c r="L46" s="408"/>
      <c r="N46" s="29"/>
      <c r="O46" s="410"/>
      <c r="P46" s="29"/>
      <c r="Q46" s="410"/>
      <c r="R46" s="29"/>
      <c r="S46" s="410"/>
      <c r="T46" s="116"/>
    </row>
    <row r="47" spans="1:20" ht="25.5" customHeight="1">
      <c r="A47" s="405"/>
      <c r="D47" s="29"/>
      <c r="F47" s="29"/>
      <c r="H47" s="29"/>
      <c r="L47" s="408"/>
      <c r="N47" s="29"/>
      <c r="O47" s="410"/>
      <c r="P47" s="29"/>
      <c r="Q47" s="410"/>
      <c r="R47" s="29"/>
      <c r="S47" s="410"/>
      <c r="T47" s="116"/>
    </row>
    <row r="48" spans="1:20" ht="25.5" customHeight="1">
      <c r="A48" s="405"/>
      <c r="D48" s="29"/>
      <c r="F48" s="29"/>
      <c r="H48" s="29"/>
      <c r="L48" s="408"/>
      <c r="N48" s="29"/>
      <c r="O48" s="410"/>
      <c r="P48" s="29"/>
      <c r="Q48" s="410"/>
      <c r="R48" s="29"/>
      <c r="S48" s="410"/>
      <c r="T48" s="116"/>
    </row>
    <row r="49" spans="1:20" ht="25.5" customHeight="1">
      <c r="A49" s="405"/>
      <c r="D49" s="29"/>
      <c r="F49" s="29"/>
      <c r="H49" s="29"/>
      <c r="L49" s="408"/>
      <c r="N49" s="29"/>
      <c r="O49" s="410"/>
      <c r="P49" s="29"/>
      <c r="Q49" s="410"/>
      <c r="R49" s="29"/>
      <c r="S49" s="410"/>
      <c r="T49" s="116"/>
    </row>
    <row r="50" spans="1:20" ht="25.5" customHeight="1">
      <c r="A50" s="405"/>
      <c r="D50" s="29"/>
      <c r="F50" s="29"/>
      <c r="H50" s="29"/>
      <c r="L50" s="408"/>
      <c r="N50" s="29"/>
      <c r="O50" s="410"/>
      <c r="P50" s="29"/>
      <c r="Q50" s="410"/>
      <c r="R50" s="29"/>
      <c r="S50" s="410"/>
      <c r="T50" s="116"/>
    </row>
    <row r="51" spans="1:20" ht="25.5" customHeight="1">
      <c r="A51" s="405"/>
      <c r="D51" s="29"/>
      <c r="F51" s="29"/>
      <c r="H51" s="29"/>
      <c r="L51" s="408"/>
      <c r="N51" s="29"/>
      <c r="O51" s="410"/>
      <c r="P51" s="29"/>
      <c r="Q51" s="410"/>
      <c r="R51" s="29"/>
      <c r="S51" s="410"/>
      <c r="T51" s="116"/>
    </row>
    <row r="52" spans="1:20" ht="25.5" customHeight="1">
      <c r="A52" s="405"/>
      <c r="D52" s="29"/>
      <c r="F52" s="29"/>
      <c r="H52" s="29"/>
      <c r="L52" s="408"/>
      <c r="N52" s="29"/>
      <c r="O52" s="410"/>
      <c r="P52" s="29"/>
      <c r="Q52" s="410"/>
      <c r="R52" s="29"/>
      <c r="S52" s="410"/>
      <c r="T52" s="116"/>
    </row>
    <row r="53" spans="1:20" ht="25.5" customHeight="1">
      <c r="A53" s="405"/>
      <c r="D53" s="29"/>
      <c r="F53" s="29"/>
      <c r="H53" s="29"/>
      <c r="L53" s="408"/>
      <c r="N53" s="29"/>
      <c r="O53" s="410"/>
      <c r="P53" s="29"/>
      <c r="Q53" s="410"/>
      <c r="R53" s="29"/>
      <c r="S53" s="410"/>
      <c r="T53" s="116"/>
    </row>
    <row r="54" spans="1:20" ht="25.5" customHeight="1">
      <c r="A54" s="405"/>
      <c r="D54" s="29"/>
      <c r="F54" s="29"/>
      <c r="H54" s="29"/>
      <c r="L54" s="408"/>
      <c r="N54" s="29"/>
      <c r="O54" s="410"/>
      <c r="P54" s="29"/>
      <c r="Q54" s="410"/>
      <c r="R54" s="29"/>
      <c r="S54" s="410"/>
      <c r="T54" s="116"/>
    </row>
    <row r="55" spans="1:20" ht="25.5" customHeight="1">
      <c r="A55" s="405"/>
      <c r="D55" s="29"/>
      <c r="F55" s="29"/>
      <c r="H55" s="29"/>
      <c r="L55" s="408"/>
      <c r="N55" s="29"/>
      <c r="O55" s="410"/>
      <c r="P55" s="29"/>
      <c r="Q55" s="410"/>
      <c r="R55" s="29"/>
      <c r="S55" s="410"/>
      <c r="T55" s="116"/>
    </row>
    <row r="56" spans="1:20" ht="25.5" customHeight="1">
      <c r="A56" s="405"/>
      <c r="D56" s="29"/>
      <c r="F56" s="29"/>
      <c r="H56" s="29"/>
      <c r="L56" s="408"/>
      <c r="N56" s="29"/>
      <c r="O56" s="410"/>
      <c r="P56" s="29"/>
      <c r="Q56" s="410"/>
      <c r="R56" s="29"/>
      <c r="S56" s="410"/>
      <c r="T56" s="116"/>
    </row>
    <row r="57" spans="1:20" ht="25.5" customHeight="1">
      <c r="A57" s="405"/>
      <c r="D57" s="29"/>
      <c r="F57" s="29"/>
      <c r="H57" s="29"/>
      <c r="L57" s="408"/>
      <c r="N57" s="29"/>
      <c r="O57" s="410"/>
      <c r="P57" s="29"/>
      <c r="Q57" s="410"/>
      <c r="R57" s="29"/>
      <c r="S57" s="410"/>
      <c r="T57" s="116"/>
    </row>
    <row r="58" spans="1:20" ht="25.5" customHeight="1">
      <c r="A58" s="405"/>
      <c r="D58" s="29"/>
      <c r="F58" s="29"/>
      <c r="H58" s="29"/>
      <c r="L58" s="408"/>
      <c r="N58" s="29"/>
      <c r="O58" s="410"/>
      <c r="P58" s="29"/>
      <c r="Q58" s="410"/>
      <c r="R58" s="29"/>
      <c r="S58" s="410"/>
      <c r="T58" s="116"/>
    </row>
    <row r="59" spans="1:20" ht="25.5" customHeight="1">
      <c r="A59" s="405"/>
      <c r="D59" s="29"/>
      <c r="F59" s="29"/>
      <c r="H59" s="29"/>
      <c r="L59" s="408"/>
      <c r="N59" s="29"/>
      <c r="O59" s="410"/>
      <c r="P59" s="29"/>
      <c r="Q59" s="410"/>
      <c r="R59" s="29"/>
      <c r="S59" s="410"/>
      <c r="T59" s="116"/>
    </row>
    <row r="60" spans="1:20" ht="25.5" customHeight="1">
      <c r="A60" s="405"/>
      <c r="D60" s="29"/>
      <c r="F60" s="29"/>
      <c r="H60" s="29"/>
      <c r="L60" s="408"/>
      <c r="N60" s="29"/>
      <c r="O60" s="410"/>
      <c r="P60" s="29"/>
      <c r="Q60" s="410"/>
      <c r="R60" s="29"/>
      <c r="S60" s="410"/>
      <c r="T60" s="116"/>
    </row>
    <row r="61" spans="1:20" ht="25.5" customHeight="1">
      <c r="A61" s="405"/>
      <c r="D61" s="29"/>
      <c r="F61" s="29"/>
      <c r="H61" s="29"/>
      <c r="L61" s="408"/>
      <c r="N61" s="29"/>
      <c r="O61" s="410"/>
      <c r="P61" s="29"/>
      <c r="Q61" s="410"/>
      <c r="R61" s="29"/>
      <c r="S61" s="410"/>
      <c r="T61" s="116"/>
    </row>
    <row r="62" spans="1:20" ht="25.5" customHeight="1">
      <c r="A62" s="405"/>
      <c r="D62" s="29"/>
      <c r="F62" s="29"/>
      <c r="H62" s="29"/>
      <c r="L62" s="408"/>
      <c r="N62" s="29"/>
      <c r="O62" s="410"/>
      <c r="P62" s="29"/>
      <c r="Q62" s="410"/>
      <c r="R62" s="29"/>
      <c r="S62" s="410"/>
      <c r="T62" s="116"/>
    </row>
    <row r="63" spans="1:20" ht="25.5" customHeight="1">
      <c r="A63" s="405"/>
      <c r="D63" s="29"/>
      <c r="F63" s="29"/>
      <c r="H63" s="29"/>
      <c r="L63" s="408"/>
      <c r="N63" s="29"/>
      <c r="O63" s="410"/>
      <c r="P63" s="29"/>
      <c r="Q63" s="410"/>
      <c r="R63" s="29"/>
      <c r="S63" s="410"/>
      <c r="T63" s="116"/>
    </row>
    <row r="64" spans="1:20" ht="25.5" customHeight="1">
      <c r="A64" s="405"/>
      <c r="D64" s="29"/>
      <c r="F64" s="29"/>
      <c r="H64" s="29"/>
      <c r="L64" s="408"/>
      <c r="N64" s="29"/>
      <c r="O64" s="410"/>
      <c r="P64" s="29"/>
      <c r="Q64" s="410"/>
      <c r="R64" s="29"/>
      <c r="S64" s="410"/>
      <c r="T64" s="116"/>
    </row>
    <row r="65" spans="1:20" ht="25.5" customHeight="1">
      <c r="A65" s="405"/>
      <c r="D65" s="29"/>
      <c r="F65" s="29"/>
      <c r="H65" s="29"/>
      <c r="L65" s="408"/>
      <c r="N65" s="29"/>
      <c r="O65" s="410"/>
      <c r="P65" s="29"/>
      <c r="Q65" s="410"/>
      <c r="R65" s="29"/>
      <c r="S65" s="410"/>
      <c r="T65" s="116"/>
    </row>
    <row r="66" spans="1:20" ht="25.5" customHeight="1">
      <c r="A66" s="405"/>
      <c r="D66" s="29"/>
      <c r="F66" s="29"/>
      <c r="H66" s="29"/>
      <c r="L66" s="408"/>
      <c r="N66" s="29"/>
      <c r="O66" s="410"/>
      <c r="P66" s="29"/>
      <c r="Q66" s="410"/>
      <c r="R66" s="29"/>
      <c r="S66" s="410"/>
      <c r="T66" s="116"/>
    </row>
    <row r="67" spans="1:20" ht="25.5" customHeight="1">
      <c r="A67" s="405"/>
      <c r="D67" s="29"/>
      <c r="F67" s="29"/>
      <c r="H67" s="29"/>
      <c r="L67" s="408"/>
      <c r="N67" s="29"/>
      <c r="O67" s="410"/>
      <c r="P67" s="29"/>
      <c r="Q67" s="410"/>
      <c r="R67" s="29"/>
      <c r="S67" s="410"/>
      <c r="T67" s="116"/>
    </row>
    <row r="68" spans="1:20" ht="25.5" customHeight="1">
      <c r="A68" s="405"/>
      <c r="D68" s="29"/>
      <c r="F68" s="29"/>
      <c r="H68" s="29"/>
      <c r="L68" s="408"/>
      <c r="N68" s="29"/>
      <c r="O68" s="410"/>
      <c r="P68" s="29"/>
      <c r="Q68" s="410"/>
      <c r="R68" s="29"/>
      <c r="S68" s="410"/>
      <c r="T68" s="116"/>
    </row>
    <row r="69" spans="1:20" ht="25.5" customHeight="1">
      <c r="A69" s="405"/>
      <c r="D69" s="29"/>
      <c r="F69" s="29"/>
      <c r="H69" s="29"/>
      <c r="L69" s="408"/>
      <c r="N69" s="29"/>
      <c r="O69" s="410"/>
      <c r="P69" s="29"/>
      <c r="Q69" s="410"/>
      <c r="R69" s="29"/>
      <c r="S69" s="410"/>
      <c r="T69" s="116"/>
    </row>
    <row r="70" spans="1:20" ht="25.5" customHeight="1">
      <c r="A70" s="405"/>
      <c r="D70" s="29"/>
      <c r="F70" s="29"/>
      <c r="H70" s="29"/>
      <c r="L70" s="408"/>
      <c r="N70" s="29"/>
      <c r="O70" s="410"/>
      <c r="P70" s="29"/>
      <c r="Q70" s="410"/>
      <c r="R70" s="29"/>
      <c r="S70" s="410"/>
      <c r="T70" s="116"/>
    </row>
    <row r="71" spans="1:20" ht="25.5" customHeight="1">
      <c r="A71" s="405"/>
      <c r="D71" s="29"/>
      <c r="F71" s="29"/>
      <c r="H71" s="29"/>
      <c r="L71" s="408"/>
      <c r="N71" s="29"/>
      <c r="O71" s="410"/>
      <c r="P71" s="29"/>
      <c r="Q71" s="410"/>
      <c r="R71" s="29"/>
      <c r="S71" s="410"/>
      <c r="T71" s="116"/>
    </row>
    <row r="72" spans="1:20" ht="25.5" customHeight="1">
      <c r="A72" s="405"/>
      <c r="D72" s="29"/>
      <c r="F72" s="29"/>
      <c r="H72" s="29"/>
      <c r="L72" s="408"/>
      <c r="N72" s="29"/>
      <c r="O72" s="410"/>
      <c r="P72" s="29"/>
      <c r="Q72" s="410"/>
      <c r="R72" s="29"/>
      <c r="S72" s="410"/>
      <c r="T72" s="116"/>
    </row>
    <row r="73" spans="1:20" ht="25.5" customHeight="1">
      <c r="A73" s="405"/>
      <c r="D73" s="29"/>
      <c r="F73" s="29"/>
      <c r="H73" s="29"/>
      <c r="L73" s="408"/>
      <c r="N73" s="29"/>
      <c r="O73" s="410"/>
      <c r="P73" s="29"/>
      <c r="Q73" s="410"/>
      <c r="R73" s="29"/>
      <c r="S73" s="410"/>
      <c r="T73" s="116"/>
    </row>
    <row r="74" spans="1:20" ht="25.5" customHeight="1">
      <c r="A74" s="405"/>
      <c r="D74" s="29"/>
      <c r="F74" s="29"/>
      <c r="H74" s="29"/>
      <c r="L74" s="408"/>
      <c r="N74" s="29"/>
      <c r="O74" s="410"/>
      <c r="P74" s="29"/>
      <c r="Q74" s="410"/>
      <c r="R74" s="29"/>
      <c r="S74" s="410"/>
      <c r="T74" s="116"/>
    </row>
    <row r="75" spans="1:20" ht="25.5" customHeight="1">
      <c r="A75" s="405"/>
      <c r="D75" s="29"/>
      <c r="F75" s="29"/>
      <c r="H75" s="29"/>
      <c r="L75" s="408"/>
      <c r="N75" s="29"/>
      <c r="O75" s="410"/>
      <c r="P75" s="29"/>
      <c r="Q75" s="410"/>
      <c r="R75" s="29"/>
      <c r="S75" s="410"/>
      <c r="T75" s="116"/>
    </row>
    <row r="76" spans="1:20" ht="25.5" customHeight="1">
      <c r="A76" s="405"/>
      <c r="D76" s="29"/>
      <c r="F76" s="29"/>
      <c r="H76" s="29"/>
      <c r="L76" s="408"/>
      <c r="N76" s="29"/>
      <c r="O76" s="410"/>
      <c r="P76" s="29"/>
      <c r="Q76" s="410"/>
      <c r="R76" s="29"/>
      <c r="S76" s="410"/>
      <c r="T76" s="116"/>
    </row>
    <row r="77" spans="1:20" ht="25.5" customHeight="1">
      <c r="A77" s="405"/>
      <c r="D77" s="29"/>
      <c r="F77" s="29"/>
      <c r="H77" s="29"/>
      <c r="L77" s="408"/>
      <c r="N77" s="29"/>
      <c r="O77" s="410"/>
      <c r="P77" s="29"/>
      <c r="Q77" s="410"/>
      <c r="R77" s="29"/>
      <c r="S77" s="410"/>
      <c r="T77" s="116"/>
    </row>
    <row r="78" spans="1:20" ht="25.5" customHeight="1">
      <c r="A78" s="405"/>
      <c r="D78" s="29"/>
      <c r="F78" s="29"/>
      <c r="H78" s="29"/>
      <c r="L78" s="408"/>
      <c r="N78" s="29"/>
      <c r="O78" s="410"/>
      <c r="P78" s="29"/>
      <c r="Q78" s="410"/>
      <c r="R78" s="29"/>
      <c r="S78" s="410"/>
      <c r="T78" s="116"/>
    </row>
    <row r="79" spans="1:20" ht="25.5" customHeight="1">
      <c r="A79" s="405"/>
      <c r="D79" s="29"/>
      <c r="F79" s="29"/>
      <c r="H79" s="29"/>
      <c r="L79" s="408"/>
      <c r="N79" s="29"/>
      <c r="O79" s="410"/>
      <c r="P79" s="29"/>
      <c r="Q79" s="410"/>
      <c r="R79" s="29"/>
      <c r="S79" s="410"/>
      <c r="T79" s="116"/>
    </row>
    <row r="80" spans="1:20" ht="25.5" customHeight="1">
      <c r="A80" s="405"/>
      <c r="D80" s="29"/>
      <c r="F80" s="29"/>
      <c r="H80" s="29"/>
      <c r="L80" s="408"/>
      <c r="N80" s="29"/>
      <c r="O80" s="410"/>
      <c r="P80" s="29"/>
      <c r="Q80" s="410"/>
      <c r="R80" s="29"/>
      <c r="S80" s="410"/>
      <c r="T80" s="116"/>
    </row>
    <row r="81" spans="1:21" ht="25.5" customHeight="1">
      <c r="A81" s="405"/>
      <c r="D81" s="29"/>
      <c r="F81" s="29"/>
      <c r="H81" s="29"/>
      <c r="L81" s="408"/>
      <c r="N81" s="29"/>
      <c r="O81" s="410"/>
      <c r="P81" s="29"/>
      <c r="Q81" s="410"/>
      <c r="R81" s="29"/>
      <c r="S81" s="410"/>
      <c r="T81" s="116"/>
    </row>
    <row r="82" spans="1:21" ht="25.5" customHeight="1">
      <c r="A82" s="405"/>
      <c r="D82" s="29"/>
      <c r="F82" s="29"/>
      <c r="H82" s="29"/>
      <c r="L82" s="408"/>
      <c r="N82" s="29"/>
      <c r="O82" s="410"/>
      <c r="P82" s="29"/>
      <c r="Q82" s="410"/>
      <c r="R82" s="29"/>
      <c r="S82" s="410"/>
      <c r="T82" s="116"/>
    </row>
    <row r="83" spans="1:21" ht="25.5" customHeight="1">
      <c r="A83" s="405"/>
      <c r="D83" s="29"/>
      <c r="F83" s="29"/>
      <c r="H83" s="29"/>
      <c r="L83" s="408"/>
      <c r="N83" s="29"/>
      <c r="O83" s="410"/>
      <c r="P83" s="29"/>
      <c r="Q83" s="410"/>
      <c r="R83" s="29"/>
      <c r="S83" s="410"/>
      <c r="T83" s="116"/>
    </row>
    <row r="84" spans="1:21" ht="25.5" customHeight="1">
      <c r="A84" s="405"/>
      <c r="D84" s="29"/>
      <c r="F84" s="29"/>
      <c r="H84" s="29"/>
      <c r="L84" s="408"/>
      <c r="N84" s="29"/>
      <c r="O84" s="410"/>
      <c r="P84" s="29"/>
      <c r="Q84" s="410"/>
      <c r="R84" s="29"/>
      <c r="S84" s="410"/>
      <c r="T84" s="116"/>
    </row>
    <row r="85" spans="1:21" ht="27.6" customHeight="1">
      <c r="A85" s="405"/>
      <c r="D85" s="29"/>
      <c r="F85" s="29"/>
      <c r="H85" s="29"/>
      <c r="L85" s="408"/>
      <c r="N85" s="29"/>
      <c r="O85" s="410"/>
      <c r="P85" s="29"/>
      <c r="Q85" s="410"/>
      <c r="R85" s="29"/>
      <c r="S85" s="410"/>
      <c r="T85" s="116"/>
    </row>
    <row r="86" spans="1:21" ht="27.6" customHeight="1">
      <c r="A86" s="405"/>
      <c r="D86" s="29"/>
      <c r="F86" s="29"/>
      <c r="H86" s="29"/>
      <c r="L86" s="408"/>
      <c r="N86" s="29"/>
      <c r="O86" s="410"/>
      <c r="P86" s="29"/>
      <c r="Q86" s="410"/>
      <c r="R86" s="29"/>
      <c r="S86" s="410"/>
      <c r="T86" s="116"/>
    </row>
    <row r="87" spans="1:21" ht="27.6" customHeight="1"/>
    <row r="88" spans="1:21" ht="27.6" customHeight="1">
      <c r="I88" s="115"/>
      <c r="J88" s="115"/>
    </row>
    <row r="89" spans="1:21" ht="27.6" customHeight="1">
      <c r="E89" s="24"/>
      <c r="G89" s="24"/>
      <c r="I89" s="24"/>
      <c r="J89" s="24"/>
      <c r="O89" s="24"/>
      <c r="Q89" s="24"/>
      <c r="S89" s="24"/>
    </row>
    <row r="90" spans="1:21" ht="27.6" customHeight="1"/>
    <row r="91" spans="1:21" ht="27.6" customHeight="1"/>
    <row r="92" spans="1:21" ht="27.6" customHeight="1"/>
    <row r="93" spans="1:21" s="164" customFormat="1">
      <c r="A93" s="352"/>
      <c r="B93" s="352"/>
      <c r="C93" s="24"/>
      <c r="D93" s="24"/>
      <c r="E93" s="115"/>
      <c r="F93" s="115"/>
      <c r="G93" s="115"/>
      <c r="H93" s="115"/>
      <c r="I93" s="392"/>
      <c r="J93" s="392"/>
      <c r="K93" s="393"/>
      <c r="L93" s="393"/>
      <c r="M93" s="24"/>
      <c r="N93" s="24"/>
      <c r="O93" s="115"/>
      <c r="P93" s="115"/>
      <c r="Q93" s="115"/>
      <c r="R93" s="115"/>
      <c r="S93" s="115"/>
      <c r="T93" s="115"/>
      <c r="U93" s="393"/>
    </row>
    <row r="94" spans="1:21" s="164" customFormat="1">
      <c r="A94" s="352"/>
      <c r="B94" s="352"/>
      <c r="C94" s="24"/>
      <c r="D94" s="24"/>
      <c r="E94" s="115"/>
      <c r="F94" s="115"/>
      <c r="G94" s="115"/>
      <c r="H94" s="115"/>
      <c r="I94" s="392"/>
      <c r="J94" s="392"/>
      <c r="K94" s="393"/>
      <c r="L94" s="393"/>
      <c r="M94" s="24"/>
      <c r="N94" s="24"/>
      <c r="O94" s="115"/>
      <c r="P94" s="115"/>
      <c r="Q94" s="115"/>
      <c r="R94" s="115"/>
      <c r="S94" s="115"/>
      <c r="T94" s="115"/>
      <c r="U94" s="393"/>
    </row>
    <row r="95" spans="1:21">
      <c r="A95" s="24"/>
      <c r="B95" s="24"/>
      <c r="E95" s="24"/>
      <c r="F95" s="24"/>
      <c r="G95" s="24"/>
      <c r="H95" s="24"/>
      <c r="I95" s="24"/>
      <c r="J95" s="24"/>
      <c r="K95" s="24"/>
      <c r="L95" s="24"/>
      <c r="O95" s="24"/>
      <c r="P95" s="24"/>
      <c r="Q95" s="24"/>
      <c r="R95" s="24"/>
      <c r="S95" s="24"/>
      <c r="T95" s="24"/>
      <c r="U95" s="24"/>
    </row>
    <row r="96" spans="1:21">
      <c r="A96" s="24"/>
      <c r="B96" s="24"/>
      <c r="E96" s="24"/>
      <c r="F96" s="24"/>
      <c r="G96" s="24"/>
      <c r="H96" s="24"/>
      <c r="I96" s="24"/>
      <c r="J96" s="24"/>
      <c r="K96" s="24"/>
      <c r="L96" s="24"/>
      <c r="O96" s="24"/>
      <c r="P96" s="24"/>
      <c r="Q96" s="24"/>
      <c r="R96" s="24"/>
      <c r="S96" s="24"/>
      <c r="T96" s="24"/>
      <c r="U96" s="24"/>
    </row>
  </sheetData>
  <autoFilter ref="A8:A21" xr:uid="{00000000-0009-0000-0000-000005000000}"/>
  <mergeCells count="16">
    <mergeCell ref="C7:K7"/>
    <mergeCell ref="A8:A10"/>
    <mergeCell ref="B8:B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M7:U7"/>
  </mergeCells>
  <conditionalFormatting sqref="A1:A1048576">
    <cfRule type="duplicateValues" dxfId="1" priority="1"/>
  </conditionalFormatting>
  <printOptions horizontalCentered="1"/>
  <pageMargins left="0.25" right="0.25" top="0.75" bottom="0.75" header="0.3" footer="0.3"/>
  <pageSetup paperSize="9" scale="1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  <pageSetUpPr fitToPage="1"/>
  </sheetPr>
  <dimension ref="A1:Q15"/>
  <sheetViews>
    <sheetView rightToLeft="1" view="pageBreakPreview" zoomScale="90" zoomScaleNormal="100" zoomScaleSheetLayoutView="90" workbookViewId="0">
      <selection activeCell="O11" sqref="O11"/>
    </sheetView>
  </sheetViews>
  <sheetFormatPr defaultColWidth="9.140625" defaultRowHeight="21.75"/>
  <cols>
    <col min="1" max="1" width="34.42578125" style="90" bestFit="1" customWidth="1"/>
    <col min="2" max="2" width="0.42578125" style="90" customWidth="1"/>
    <col min="3" max="3" width="18.140625" style="90" bestFit="1" customWidth="1"/>
    <col min="4" max="4" width="0.7109375" style="90" customWidth="1"/>
    <col min="5" max="5" width="20" style="90" bestFit="1" customWidth="1"/>
    <col min="6" max="6" width="0.5703125" style="90" customWidth="1"/>
    <col min="7" max="7" width="17" style="90" bestFit="1" customWidth="1"/>
    <col min="8" max="8" width="0.5703125" style="90" customWidth="1"/>
    <col min="9" max="9" width="20.42578125" style="90" bestFit="1" customWidth="1"/>
    <col min="10" max="10" width="0.42578125" style="90" customWidth="1"/>
    <col min="11" max="11" width="18.140625" style="90" bestFit="1" customWidth="1"/>
    <col min="12" max="12" width="0.5703125" style="90" customWidth="1"/>
    <col min="13" max="13" width="17.7109375" style="90" bestFit="1" customWidth="1"/>
    <col min="14" max="14" width="0.85546875" style="90" customWidth="1"/>
    <col min="15" max="15" width="19.28515625" style="90" bestFit="1" customWidth="1"/>
    <col min="16" max="16" width="0.5703125" style="90" customWidth="1"/>
    <col min="17" max="17" width="19.28515625" style="90" bestFit="1" customWidth="1"/>
    <col min="18" max="18" width="9.140625" style="1"/>
    <col min="19" max="19" width="12.7109375" style="1" bestFit="1" customWidth="1"/>
    <col min="20" max="16384" width="9.140625" style="1"/>
  </cols>
  <sheetData>
    <row r="1" spans="1:17" ht="21" customHeight="1">
      <c r="A1" s="306" t="str">
        <f>' سهام'!$A$1</f>
        <v>صندوق سرمایه‌گذاری قابل معامله بخشی کیان (یوتیلیتی)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</row>
    <row r="2" spans="1:17" ht="18" customHeight="1">
      <c r="A2" s="306" t="s">
        <v>46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9.5" customHeight="1">
      <c r="A3" s="306" t="str">
        <f>' سهام'!A3</f>
        <v>برای ماه منتهی به 1404/12/29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>
      <c r="A4" s="300" t="s">
        <v>26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</row>
    <row r="5" spans="1:17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22.5" customHeight="1" thickBot="1">
      <c r="A6" s="104"/>
      <c r="B6" s="56"/>
      <c r="C6" s="309" t="str">
        <f>'درآمد سود سهام'!$J$6</f>
        <v>طی اسفند ماه</v>
      </c>
      <c r="D6" s="301"/>
      <c r="E6" s="301"/>
      <c r="F6" s="301"/>
      <c r="G6" s="301"/>
      <c r="H6" s="301"/>
      <c r="I6" s="301"/>
      <c r="J6" s="58"/>
      <c r="K6" s="310" t="str">
        <f>'درآمد سود سهام'!$P$6</f>
        <v>از ابتدای سال مالی تا پایان اسفند ماه</v>
      </c>
      <c r="L6" s="301"/>
      <c r="M6" s="301"/>
      <c r="N6" s="301"/>
      <c r="O6" s="301"/>
      <c r="P6" s="301"/>
      <c r="Q6" s="301"/>
    </row>
    <row r="7" spans="1:17" ht="15.75" customHeight="1">
      <c r="A7" s="311"/>
      <c r="B7" s="312"/>
      <c r="C7" s="307" t="s">
        <v>12</v>
      </c>
      <c r="D7" s="307"/>
      <c r="E7" s="307" t="s">
        <v>10</v>
      </c>
      <c r="F7" s="311"/>
      <c r="G7" s="307" t="s">
        <v>11</v>
      </c>
      <c r="H7" s="311"/>
      <c r="I7" s="313" t="s">
        <v>2</v>
      </c>
      <c r="J7" s="55"/>
      <c r="K7" s="307" t="s">
        <v>12</v>
      </c>
      <c r="L7" s="307"/>
      <c r="M7" s="307" t="s">
        <v>10</v>
      </c>
      <c r="N7" s="311"/>
      <c r="O7" s="307" t="s">
        <v>11</v>
      </c>
      <c r="P7" s="311"/>
      <c r="Q7" s="313" t="s">
        <v>2</v>
      </c>
    </row>
    <row r="8" spans="1:17" ht="12" customHeight="1">
      <c r="A8" s="312"/>
      <c r="B8" s="312"/>
      <c r="C8" s="308"/>
      <c r="D8" s="308"/>
      <c r="E8" s="308"/>
      <c r="F8" s="312"/>
      <c r="G8" s="308"/>
      <c r="H8" s="312"/>
      <c r="I8" s="314"/>
      <c r="J8" s="55"/>
      <c r="K8" s="308"/>
      <c r="L8" s="308"/>
      <c r="M8" s="308"/>
      <c r="N8" s="312"/>
      <c r="O8" s="308"/>
      <c r="P8" s="312"/>
      <c r="Q8" s="314"/>
    </row>
    <row r="9" spans="1:17" ht="14.25" customHeight="1" thickBot="1">
      <c r="A9" s="312"/>
      <c r="B9" s="312"/>
      <c r="C9" s="105" t="s">
        <v>52</v>
      </c>
      <c r="D9" s="308"/>
      <c r="E9" s="105" t="s">
        <v>50</v>
      </c>
      <c r="F9" s="312"/>
      <c r="G9" s="105" t="s">
        <v>51</v>
      </c>
      <c r="H9" s="312"/>
      <c r="I9" s="315"/>
      <c r="J9" s="59"/>
      <c r="K9" s="105" t="s">
        <v>52</v>
      </c>
      <c r="L9" s="308"/>
      <c r="M9" s="105" t="s">
        <v>50</v>
      </c>
      <c r="N9" s="312"/>
      <c r="O9" s="105" t="s">
        <v>51</v>
      </c>
      <c r="P9" s="312"/>
      <c r="Q9" s="315"/>
    </row>
    <row r="10" spans="1:17" ht="21" customHeight="1">
      <c r="A10" s="106"/>
      <c r="B10" s="76"/>
      <c r="C10" s="89">
        <v>0</v>
      </c>
      <c r="D10" s="89"/>
      <c r="E10" s="89">
        <v>0</v>
      </c>
      <c r="F10" s="89"/>
      <c r="G10" s="89">
        <v>0</v>
      </c>
      <c r="H10" s="89"/>
      <c r="I10" s="89">
        <f>C10+E10+G10</f>
        <v>0</v>
      </c>
      <c r="J10" s="89"/>
      <c r="K10" s="89">
        <v>0</v>
      </c>
      <c r="L10" s="89"/>
      <c r="M10" s="89">
        <v>0</v>
      </c>
      <c r="N10" s="89"/>
      <c r="O10" s="89">
        <v>0</v>
      </c>
      <c r="P10" s="89">
        <v>1228793</v>
      </c>
      <c r="Q10" s="89">
        <f>O10+M10+K10</f>
        <v>0</v>
      </c>
    </row>
    <row r="11" spans="1:17" ht="21" customHeight="1" thickBot="1">
      <c r="A11" s="107" t="s">
        <v>2</v>
      </c>
      <c r="B11" s="108"/>
      <c r="C11" s="109">
        <f>SUM(C10:C10)</f>
        <v>0</v>
      </c>
      <c r="D11" s="110" t="e">
        <f>SUM(#REF!)</f>
        <v>#REF!</v>
      </c>
      <c r="E11" s="109">
        <f>SUM(E10:E10)</f>
        <v>0</v>
      </c>
      <c r="F11" s="110" t="e">
        <f>SUM(#REF!)</f>
        <v>#REF!</v>
      </c>
      <c r="G11" s="109">
        <f>SUM(G10:G10)</f>
        <v>0</v>
      </c>
      <c r="H11" s="110" t="e">
        <f>SUM(#REF!)</f>
        <v>#REF!</v>
      </c>
      <c r="I11" s="109">
        <f>SUM(I10:I10)</f>
        <v>0</v>
      </c>
      <c r="J11" s="110" t="e">
        <f>SUM(#REF!)</f>
        <v>#REF!</v>
      </c>
      <c r="K11" s="109">
        <v>0</v>
      </c>
      <c r="L11" s="110" t="e">
        <v>#REF!</v>
      </c>
      <c r="M11" s="109">
        <f>SUM(M10)</f>
        <v>0</v>
      </c>
      <c r="N11" s="110" t="e">
        <v>#REF!</v>
      </c>
      <c r="O11" s="109">
        <f>SUM(O10)</f>
        <v>0</v>
      </c>
      <c r="P11" s="110" t="e">
        <v>#REF!</v>
      </c>
      <c r="Q11" s="109">
        <f>SUM(Q10)</f>
        <v>0</v>
      </c>
    </row>
    <row r="12" spans="1:17" ht="22.5" thickTop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7">
      <c r="I13" s="111"/>
      <c r="O13" s="112"/>
      <c r="Q13" s="112"/>
    </row>
    <row r="14" spans="1:17">
      <c r="O14" s="111"/>
      <c r="Q14" s="111"/>
    </row>
    <row r="15" spans="1:17">
      <c r="I15" s="111"/>
    </row>
  </sheetData>
  <autoFilter ref="A9:Q9" xr:uid="{00000000-0009-0000-0000-000006000000}">
    <sortState xmlns:xlrd2="http://schemas.microsoft.com/office/spreadsheetml/2017/richdata2" ref="A12:Q12">
      <sortCondition descending="1" ref="O9"/>
    </sortState>
  </autoFilter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1E62-69BC-4AAB-A270-3547999320F1}">
  <sheetPr>
    <pageSetUpPr fitToPage="1"/>
  </sheetPr>
  <dimension ref="A1:AC25"/>
  <sheetViews>
    <sheetView rightToLeft="1" view="pageBreakPreview" zoomScale="60" zoomScaleNormal="100" workbookViewId="0">
      <selection activeCell="V10" sqref="V10"/>
    </sheetView>
  </sheetViews>
  <sheetFormatPr defaultColWidth="9.140625" defaultRowHeight="15"/>
  <cols>
    <col min="1" max="1" width="59.7109375" style="207" bestFit="1" customWidth="1"/>
    <col min="2" max="2" width="1.28515625" style="207" customWidth="1"/>
    <col min="3" max="3" width="24.85546875" style="175" bestFit="1" customWidth="1"/>
    <col min="4" max="4" width="1" style="207" customWidth="1"/>
    <col min="5" max="5" width="26.7109375" style="176" bestFit="1" customWidth="1"/>
    <col min="6" max="6" width="0.85546875" style="176" customWidth="1"/>
    <col min="7" max="7" width="27.28515625" style="176" bestFit="1" customWidth="1"/>
    <col min="8" max="8" width="1" style="222" customWidth="1"/>
    <col min="9" max="9" width="26.7109375" style="222" bestFit="1" customWidth="1"/>
    <col min="10" max="10" width="0.5703125" style="222" customWidth="1"/>
    <col min="11" max="11" width="31" style="223" bestFit="1" customWidth="1"/>
    <col min="12" max="12" width="0.5703125" style="207" customWidth="1"/>
    <col min="13" max="13" width="26.28515625" style="175" bestFit="1" customWidth="1"/>
    <col min="14" max="14" width="0.85546875" style="175" customWidth="1"/>
    <col min="15" max="15" width="25.7109375" style="176" bestFit="1" customWidth="1"/>
    <col min="16" max="16" width="0.85546875" style="176" customWidth="1"/>
    <col min="17" max="17" width="25.7109375" style="176" bestFit="1" customWidth="1"/>
    <col min="18" max="18" width="0.85546875" style="176" customWidth="1"/>
    <col min="19" max="19" width="26.28515625" style="176" bestFit="1" customWidth="1"/>
    <col min="20" max="20" width="1.42578125" style="176" customWidth="1"/>
    <col min="21" max="21" width="15.140625" style="223" customWidth="1"/>
    <col min="22" max="22" width="29.85546875" style="223" customWidth="1"/>
    <col min="23" max="16384" width="9.140625" style="207"/>
  </cols>
  <sheetData>
    <row r="1" spans="1:22" ht="27.75">
      <c r="A1" s="333" t="s">
        <v>111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206"/>
    </row>
    <row r="2" spans="1:22" ht="27.75">
      <c r="A2" s="333" t="s">
        <v>46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206"/>
    </row>
    <row r="3" spans="1:22" ht="27.75">
      <c r="A3" s="333" t="str">
        <f>' سهام'!A3</f>
        <v>برای ماه منتهی به 1404/12/29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206"/>
    </row>
    <row r="5" spans="1:22" s="209" customFormat="1" ht="24.75">
      <c r="A5" s="334" t="s">
        <v>104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208"/>
    </row>
    <row r="6" spans="1:22" s="209" customFormat="1" ht="9.75" customHeight="1">
      <c r="C6" s="166"/>
      <c r="E6" s="167"/>
      <c r="F6" s="167"/>
      <c r="G6" s="167"/>
      <c r="H6" s="210"/>
      <c r="I6" s="210"/>
      <c r="J6" s="210"/>
      <c r="K6" s="211"/>
      <c r="M6" s="166"/>
      <c r="N6" s="166"/>
      <c r="O6" s="167"/>
      <c r="P6" s="167"/>
      <c r="Q6" s="167"/>
      <c r="R6" s="167"/>
      <c r="S6" s="167"/>
      <c r="T6" s="167"/>
      <c r="U6" s="211"/>
      <c r="V6" s="211"/>
    </row>
    <row r="7" spans="1:22" s="209" customFormat="1" ht="27" customHeight="1" thickBot="1">
      <c r="A7" s="212"/>
      <c r="B7" s="213"/>
      <c r="C7" s="335" t="str">
        <f>'درآمد سود سهام'!J6</f>
        <v>طی اسفند ماه</v>
      </c>
      <c r="D7" s="322"/>
      <c r="E7" s="322"/>
      <c r="F7" s="322"/>
      <c r="G7" s="322"/>
      <c r="H7" s="322"/>
      <c r="I7" s="322"/>
      <c r="J7" s="322"/>
      <c r="K7" s="322"/>
      <c r="L7" s="213"/>
      <c r="M7" s="335" t="str">
        <f>'درآمد سود سهام'!P6</f>
        <v>از ابتدای سال مالی تا پایان اسفند ماه</v>
      </c>
      <c r="N7" s="322"/>
      <c r="O7" s="322"/>
      <c r="P7" s="322"/>
      <c r="Q7" s="322"/>
      <c r="R7" s="322"/>
      <c r="S7" s="322"/>
      <c r="T7" s="322"/>
      <c r="U7" s="322"/>
      <c r="V7" s="214"/>
    </row>
    <row r="8" spans="1:22" s="215" customFormat="1" ht="24.75" customHeight="1">
      <c r="A8" s="326" t="s">
        <v>21</v>
      </c>
      <c r="B8" s="326"/>
      <c r="C8" s="328" t="s">
        <v>106</v>
      </c>
      <c r="D8" s="330"/>
      <c r="E8" s="316" t="s">
        <v>10</v>
      </c>
      <c r="F8" s="318"/>
      <c r="G8" s="316" t="s">
        <v>11</v>
      </c>
      <c r="H8" s="331"/>
      <c r="I8" s="321" t="s">
        <v>2</v>
      </c>
      <c r="J8" s="321"/>
      <c r="K8" s="321"/>
      <c r="L8" s="326"/>
      <c r="M8" s="328" t="s">
        <v>106</v>
      </c>
      <c r="N8" s="323"/>
      <c r="O8" s="316" t="s">
        <v>10</v>
      </c>
      <c r="P8" s="318"/>
      <c r="Q8" s="316" t="s">
        <v>11</v>
      </c>
      <c r="R8" s="318"/>
      <c r="S8" s="321" t="s">
        <v>2</v>
      </c>
      <c r="T8" s="321"/>
      <c r="U8" s="321"/>
      <c r="V8" s="214"/>
    </row>
    <row r="9" spans="1:22" s="215" customFormat="1" ht="6" customHeight="1" thickBot="1">
      <c r="A9" s="326"/>
      <c r="B9" s="326"/>
      <c r="C9" s="329"/>
      <c r="D9" s="326"/>
      <c r="E9" s="317"/>
      <c r="F9" s="319"/>
      <c r="G9" s="317"/>
      <c r="H9" s="332"/>
      <c r="I9" s="322"/>
      <c r="J9" s="322"/>
      <c r="K9" s="322"/>
      <c r="L9" s="326"/>
      <c r="M9" s="329"/>
      <c r="N9" s="324"/>
      <c r="O9" s="317"/>
      <c r="P9" s="319"/>
      <c r="Q9" s="317"/>
      <c r="R9" s="319"/>
      <c r="S9" s="322"/>
      <c r="T9" s="322"/>
      <c r="U9" s="322"/>
      <c r="V9" s="214"/>
    </row>
    <row r="10" spans="1:22" s="215" customFormat="1" ht="42.75" customHeight="1" thickBot="1">
      <c r="A10" s="327"/>
      <c r="B10" s="326"/>
      <c r="C10" s="168" t="s">
        <v>49</v>
      </c>
      <c r="D10" s="326"/>
      <c r="E10" s="216" t="s">
        <v>50</v>
      </c>
      <c r="F10" s="320"/>
      <c r="G10" s="216" t="s">
        <v>51</v>
      </c>
      <c r="H10" s="332"/>
      <c r="I10" s="217" t="s">
        <v>6</v>
      </c>
      <c r="J10" s="217"/>
      <c r="K10" s="218" t="s">
        <v>16</v>
      </c>
      <c r="L10" s="326"/>
      <c r="M10" s="168" t="s">
        <v>49</v>
      </c>
      <c r="N10" s="325"/>
      <c r="O10" s="216" t="s">
        <v>50</v>
      </c>
      <c r="P10" s="320"/>
      <c r="Q10" s="216" t="s">
        <v>51</v>
      </c>
      <c r="R10" s="320"/>
      <c r="S10" s="169" t="s">
        <v>6</v>
      </c>
      <c r="T10" s="169"/>
      <c r="U10" s="218" t="s">
        <v>16</v>
      </c>
      <c r="V10" s="214"/>
    </row>
    <row r="11" spans="1:22" s="161" customFormat="1" ht="60.75" customHeight="1">
      <c r="A11" s="170"/>
      <c r="C11" s="3">
        <v>0</v>
      </c>
      <c r="D11" s="3"/>
      <c r="E11" s="3">
        <v>0</v>
      </c>
      <c r="F11" s="3"/>
      <c r="G11" s="3">
        <f>'درآمد ناشی ازفروش'!I8</f>
        <v>0</v>
      </c>
      <c r="H11" s="3"/>
      <c r="I11" s="3">
        <f>C11+E11+G11</f>
        <v>0</v>
      </c>
      <c r="K11" s="219">
        <f>I11/درآمدها!J3</f>
        <v>0</v>
      </c>
      <c r="M11" s="3">
        <v>0</v>
      </c>
      <c r="N11" s="3"/>
      <c r="O11" s="3">
        <v>0</v>
      </c>
      <c r="P11" s="3"/>
      <c r="Q11" s="3">
        <f>'درآمد ناشی ازفروش'!Q8</f>
        <v>0</v>
      </c>
      <c r="R11" s="3"/>
      <c r="S11" s="3">
        <f>M11+O11+Q11</f>
        <v>0</v>
      </c>
      <c r="T11" s="171"/>
      <c r="U11" s="219">
        <f>S11/درآمدها!J4</f>
        <v>0</v>
      </c>
      <c r="V11" s="219"/>
    </row>
    <row r="12" spans="1:22" s="3" customFormat="1" ht="41.25" customHeight="1" thickBot="1">
      <c r="A12" s="220"/>
      <c r="B12" s="220"/>
      <c r="C12" s="172">
        <f>SUM(C11:C11)</f>
        <v>0</v>
      </c>
      <c r="D12" s="173">
        <v>0</v>
      </c>
      <c r="E12" s="172">
        <f>SUM(E11:E11)</f>
        <v>0</v>
      </c>
      <c r="F12" s="173">
        <v>0</v>
      </c>
      <c r="G12" s="172">
        <f>SUM(G11:G11)</f>
        <v>0</v>
      </c>
      <c r="H12" s="173">
        <v>0</v>
      </c>
      <c r="I12" s="172">
        <f>SUM(I11:I11)</f>
        <v>0</v>
      </c>
      <c r="J12" s="221">
        <v>0</v>
      </c>
      <c r="K12" s="174">
        <f>SUM(K11:K11)</f>
        <v>0</v>
      </c>
      <c r="L12" s="220"/>
      <c r="M12" s="172">
        <f>SUM(M11:M11)</f>
        <v>0</v>
      </c>
      <c r="O12" s="172">
        <f>SUM(O11:O11)</f>
        <v>0</v>
      </c>
      <c r="Q12" s="172">
        <f>SUM(Q11:Q11)</f>
        <v>0</v>
      </c>
      <c r="S12" s="172">
        <f>SUM(S11:S11)</f>
        <v>0</v>
      </c>
      <c r="T12" s="221"/>
      <c r="U12" s="174">
        <f>SUM(U11:U11)</f>
        <v>0</v>
      </c>
    </row>
    <row r="13" spans="1:22" s="3" customFormat="1" ht="31.5" thickTop="1">
      <c r="A13" s="207"/>
      <c r="B13" s="207"/>
      <c r="C13" s="175"/>
      <c r="E13" s="176"/>
      <c r="G13" s="176"/>
      <c r="I13" s="222"/>
      <c r="J13" s="171"/>
      <c r="K13" s="223"/>
      <c r="L13" s="161"/>
      <c r="M13" s="175"/>
      <c r="O13" s="222"/>
      <c r="Q13" s="222"/>
      <c r="S13" s="222"/>
      <c r="T13" s="222"/>
      <c r="U13" s="223"/>
    </row>
    <row r="14" spans="1:22" s="185" customFormat="1" ht="33">
      <c r="A14" s="224"/>
      <c r="B14" s="224"/>
      <c r="E14" s="3"/>
      <c r="G14" s="179"/>
      <c r="I14" s="225"/>
      <c r="J14" s="226"/>
      <c r="K14" s="227"/>
      <c r="L14" s="224"/>
      <c r="O14" s="225"/>
      <c r="Q14" s="225"/>
      <c r="S14" s="225"/>
      <c r="T14" s="225"/>
      <c r="U14" s="227"/>
    </row>
    <row r="15" spans="1:22" s="3" customFormat="1" ht="23.25" customHeight="1"/>
    <row r="16" spans="1:22" ht="24.75">
      <c r="C16" s="177"/>
      <c r="E16" s="178"/>
      <c r="F16" s="178"/>
      <c r="G16" s="178"/>
      <c r="H16" s="228"/>
      <c r="I16" s="228"/>
      <c r="J16" s="228"/>
      <c r="K16" s="229"/>
      <c r="L16" s="220"/>
      <c r="M16" s="173"/>
      <c r="N16" s="173"/>
      <c r="O16" s="178"/>
      <c r="P16" s="178"/>
      <c r="Q16" s="178"/>
    </row>
    <row r="17" spans="1:29" ht="33">
      <c r="E17" s="178"/>
      <c r="F17" s="178"/>
      <c r="G17" s="178"/>
      <c r="H17" s="228"/>
      <c r="I17" s="228"/>
      <c r="J17" s="228"/>
      <c r="K17" s="229"/>
      <c r="L17" s="220"/>
      <c r="M17" s="173"/>
      <c r="N17" s="173"/>
      <c r="O17" s="178"/>
      <c r="P17" s="178"/>
      <c r="Q17" s="178"/>
      <c r="S17" s="179"/>
    </row>
    <row r="18" spans="1:29" ht="30.75">
      <c r="C18" s="180"/>
      <c r="E18" s="178"/>
      <c r="F18" s="178"/>
      <c r="G18" s="178"/>
      <c r="H18" s="228"/>
      <c r="I18" s="228"/>
      <c r="J18" s="228"/>
      <c r="K18" s="229"/>
      <c r="L18" s="220"/>
      <c r="M18" s="173"/>
      <c r="N18" s="173"/>
      <c r="O18" s="178"/>
      <c r="P18" s="178"/>
      <c r="Q18" s="178"/>
      <c r="S18" s="181"/>
    </row>
    <row r="19" spans="1:29" ht="24.75">
      <c r="E19" s="178"/>
      <c r="F19" s="178"/>
      <c r="G19" s="178"/>
      <c r="H19" s="228"/>
      <c r="I19" s="176"/>
      <c r="J19" s="176"/>
      <c r="K19" s="176"/>
      <c r="L19" s="176"/>
      <c r="M19" s="176"/>
      <c r="N19" s="176"/>
      <c r="P19" s="178"/>
      <c r="Q19" s="178"/>
    </row>
    <row r="20" spans="1:29" ht="30.75">
      <c r="E20" s="182"/>
      <c r="I20" s="176"/>
      <c r="J20" s="176"/>
      <c r="K20" s="176"/>
      <c r="L20" s="176"/>
      <c r="M20" s="176"/>
      <c r="N20" s="176"/>
      <c r="Q20" s="181"/>
    </row>
    <row r="21" spans="1:29" ht="30.75">
      <c r="I21" s="176"/>
      <c r="J21" s="176"/>
      <c r="K21" s="176"/>
      <c r="L21" s="176"/>
      <c r="M21" s="176"/>
      <c r="N21" s="176"/>
      <c r="Q21" s="181"/>
    </row>
    <row r="22" spans="1:29" ht="30.75">
      <c r="E22" s="183"/>
      <c r="I22" s="176"/>
      <c r="J22" s="176"/>
      <c r="K22" s="176"/>
      <c r="L22" s="176"/>
      <c r="M22" s="176"/>
      <c r="N22" s="176"/>
      <c r="Q22" s="181"/>
    </row>
    <row r="23" spans="1:29" s="176" customFormat="1" ht="30.75">
      <c r="A23" s="207"/>
      <c r="B23" s="207"/>
      <c r="C23" s="175"/>
      <c r="D23" s="207"/>
      <c r="H23" s="222"/>
      <c r="Q23" s="181"/>
      <c r="U23" s="223"/>
      <c r="V23" s="223"/>
      <c r="W23" s="207"/>
      <c r="X23" s="207"/>
      <c r="Y23" s="207"/>
      <c r="Z23" s="207"/>
      <c r="AA23" s="207"/>
      <c r="AB23" s="207"/>
      <c r="AC23" s="207"/>
    </row>
    <row r="24" spans="1:29" s="176" customFormat="1" ht="30.75">
      <c r="A24" s="207"/>
      <c r="B24" s="207"/>
      <c r="C24" s="175"/>
      <c r="D24" s="207"/>
      <c r="H24" s="222"/>
      <c r="Q24" s="181"/>
      <c r="U24" s="223"/>
      <c r="V24" s="223"/>
      <c r="W24" s="207"/>
      <c r="X24" s="207"/>
      <c r="Y24" s="207"/>
      <c r="Z24" s="207"/>
      <c r="AA24" s="207"/>
      <c r="AB24" s="207"/>
      <c r="AC24" s="207"/>
    </row>
    <row r="25" spans="1:29" s="176" customFormat="1" ht="30.75">
      <c r="A25" s="207"/>
      <c r="B25" s="207"/>
      <c r="C25" s="175"/>
      <c r="D25" s="207"/>
      <c r="H25" s="222"/>
      <c r="I25" s="222"/>
      <c r="J25" s="222"/>
      <c r="K25" s="223"/>
      <c r="L25" s="207"/>
      <c r="M25" s="175"/>
      <c r="N25" s="175"/>
      <c r="Q25" s="181"/>
      <c r="U25" s="223"/>
      <c r="V25" s="223"/>
      <c r="W25" s="207"/>
      <c r="X25" s="207"/>
      <c r="Y25" s="207"/>
      <c r="Z25" s="207"/>
      <c r="AA25" s="207"/>
      <c r="AB25" s="207"/>
      <c r="AC25" s="207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26</vt:i4>
      </vt:variant>
    </vt:vector>
  </HeadingPairs>
  <TitlesOfParts>
    <vt:vector size="42" baseType="lpstr">
      <vt:lpstr>روکش</vt:lpstr>
      <vt:lpstr> سهام</vt:lpstr>
      <vt:lpstr>اوراق</vt:lpstr>
      <vt:lpstr>کالا</vt:lpstr>
      <vt:lpstr>سپرده</vt:lpstr>
      <vt:lpstr>درآمدها</vt:lpstr>
      <vt:lpstr>درآمد سرمایه گذاری در سهام </vt:lpstr>
      <vt:lpstr>درآمد سرمایه گذاری در اوراق بها</vt:lpstr>
      <vt:lpstr>درآمد سرمایه گذاری در کالا  </vt:lpstr>
      <vt:lpstr>درآمد سپرده بانکی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a</vt:lpstr>
      <vt:lpstr>b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کالا 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کالا!Print_Area</vt:lpstr>
      <vt:lpstr>' سهام'!Print_Titles</vt:lpstr>
      <vt:lpstr>'درآمد سرمایه گذاری در سهام '!Print_Titles</vt:lpstr>
      <vt:lpstr>'درآمد سرمایه گذاری در کالا  '!Print_Titles</vt:lpstr>
      <vt:lpstr>'درآمد ناشی از تغییر قیمت اوراق '!Print_Titles</vt:lpstr>
      <vt:lpstr>'درآمد ناشی ازفروش'!Print_Titles</vt:lpstr>
      <vt:lpstr>تحققنیافته</vt:lpstr>
      <vt:lpstr>'سود اوراق بهادار'!سپردهبانکی</vt:lpstr>
      <vt:lpstr>فروش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Sepehr Safari</cp:lastModifiedBy>
  <cp:lastPrinted>2023-04-30T14:00:33Z</cp:lastPrinted>
  <dcterms:created xsi:type="dcterms:W3CDTF">2017-11-22T14:26:20Z</dcterms:created>
  <dcterms:modified xsi:type="dcterms:W3CDTF">2026-03-29T17:04:46Z</dcterms:modified>
</cp:coreProperties>
</file>