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گزارش ماهانه\1405\01\"/>
    </mc:Choice>
  </mc:AlternateContent>
  <xr:revisionPtr revIDLastSave="0" documentId="13_ncr:1_{EAAA1A26-0CF8-4564-927B-872B0B1782B6}" xr6:coauthVersionLast="47" xr6:coauthVersionMax="47" xr10:uidLastSave="{00000000-0000-0000-0000-000000000000}"/>
  <bookViews>
    <workbookView xWindow="-120" yWindow="-120" windowWidth="24240" windowHeight="13140" tabRatio="829" firstSheet="1" activeTab="8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تعدیل قیمت" sheetId="22" r:id="rId9"/>
    <sheet name="درآمد سرمایه گذاری در کالا  " sheetId="20" r:id="rId10"/>
    <sheet name="درآمد سپرده بانکی" sheetId="7" r:id="rId11"/>
    <sheet name="درآمد سود سهام" sheetId="18" r:id="rId12"/>
    <sheet name="سایر درآمدها" sheetId="8" r:id="rId13"/>
    <sheet name="سود اوراق بهادار" sheetId="19" state="hidden" r:id="rId14"/>
    <sheet name="سود سپرده بانکی" sheetId="13" r:id="rId15"/>
    <sheet name="درآمد ناشی ازفروش" sheetId="15" r:id="rId16"/>
    <sheet name="درآمد ناشی از تغییر قیمت اوراق " sheetId="14" r:id="rId17"/>
  </sheets>
  <externalReferences>
    <externalReference r:id="rId18"/>
  </externalReferences>
  <definedNames>
    <definedName name="_xlnm._FilterDatabase" localSheetId="8" hidden="1">'تعدیل قیمت'!$A$9:$M$9</definedName>
    <definedName name="_xlnm._FilterDatabase" localSheetId="10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'!$A$8:$A$56</definedName>
    <definedName name="_xlnm._FilterDatabase" localSheetId="16" hidden="1">'درآمد ناشی از تغییر قیمت اوراق '!$A$6:$Q$45</definedName>
    <definedName name="_xlnm._FilterDatabase" localSheetId="15" hidden="1">'درآمد ناشی ازفروش'!$A$7:$Q$58</definedName>
    <definedName name="_xlnm._FilterDatabase" localSheetId="4" hidden="1">سپرده!$A$8:$K$8</definedName>
    <definedName name="_xlnm._FilterDatabase" localSheetId="13" hidden="1">'سود اوراق بهادار'!$A$8:$M$8</definedName>
    <definedName name="_xlnm._FilterDatabase" localSheetId="14" hidden="1">'سود سپرده بانکی'!$A$8:$M$8</definedName>
    <definedName name="a" localSheetId="8">#REF!</definedName>
    <definedName name="a" localSheetId="9">#REF!</definedName>
    <definedName name="a" localSheetId="3">#REF!</definedName>
    <definedName name="a">'درآمد ناشی از تغییر قیمت اوراق '!$A$7:$Q$45</definedName>
    <definedName name="aaa">#REF!</definedName>
    <definedName name="b">'درآمد ناشی ازفروش'!$A$8:$Q$58</definedName>
    <definedName name="bb">#REF!</definedName>
    <definedName name="_xlnm.Print_Area" localSheetId="1">' سهام'!$A$1:$Y$50</definedName>
    <definedName name="_xlnm.Print_Area" localSheetId="2">اوراق!$A$1:$AG$11</definedName>
    <definedName name="_xlnm.Print_Area" localSheetId="8">'تعدیل قیمت'!$A$1:$M$48</definedName>
    <definedName name="_xlnm.Print_Area" localSheetId="10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'!$A$1:$U$64</definedName>
    <definedName name="_xlnm.Print_Area" localSheetId="9">'درآمد سرمایه گذاری در کالا  '!$A$1:$U$13</definedName>
    <definedName name="_xlnm.Print_Area" localSheetId="11">'درآمد سود سهام'!$A$1:$S$15</definedName>
    <definedName name="_xlnm.Print_Area" localSheetId="16">'درآمد ناشی از تغییر قیمت اوراق '!$A$1:$Q$49</definedName>
    <definedName name="_xlnm.Print_Area" localSheetId="15">'درآمد ناشی ازفروش'!$A$1:$Q$62</definedName>
    <definedName name="_xlnm.Print_Area" localSheetId="5">درآمدها!$A$1:$I$11</definedName>
    <definedName name="_xlnm.Print_Area" localSheetId="0">روکش!$A$1:$J$36</definedName>
    <definedName name="_xlnm.Print_Area" localSheetId="12">'سایر درآمدها'!$A$1:$E$12</definedName>
    <definedName name="_xlnm.Print_Area" localSheetId="4">سپرده!$A$1:$K$14</definedName>
    <definedName name="_xlnm.Print_Area" localSheetId="13">'سود اوراق بهادار'!$A$1:$M$12</definedName>
    <definedName name="_xlnm.Print_Area" localSheetId="14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9">'درآمد سرمایه گذاری در کالا  '!$7:$10</definedName>
    <definedName name="_xlnm.Print_Titles" localSheetId="16">'درآمد ناشی از تغییر قیمت اوراق '!$5:$6</definedName>
    <definedName name="_xlnm.Print_Titles" localSheetId="15">'درآمد ناشی ازفروش'!$6:$7</definedName>
    <definedName name="تحققنیافته">'درآمد ناشی از تغییر قیمت اوراق '!$A$7:$Q$44</definedName>
    <definedName name="درآمدسودسهام">'درآمد سود سهام'!#REF!</definedName>
    <definedName name="سپردهبانکی" localSheetId="13">'سود اوراق بهادار'!$A$9:$M$9</definedName>
    <definedName name="سپردهبانکی">'سود سپرده بانکی'!$A$11:$M$11</definedName>
    <definedName name="سود">'درآمد سود سهام'!#REF!</definedName>
    <definedName name="سودسهام">#REF!</definedName>
    <definedName name="فروش">'درآمد ناشی ازفروش'!$A$8:$Q$58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10" i="22"/>
  <c r="I11" i="22"/>
  <c r="K48" i="22"/>
  <c r="Q5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M9" i="18"/>
  <c r="M10" i="18"/>
  <c r="M11" i="18"/>
  <c r="M12" i="18"/>
  <c r="S10" i="18"/>
  <c r="S11" i="18"/>
  <c r="S12" i="18"/>
  <c r="M61" i="5"/>
  <c r="O61" i="5"/>
  <c r="Q61" i="5"/>
  <c r="C61" i="5"/>
  <c r="E61" i="5"/>
  <c r="G6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S9" i="18"/>
  <c r="S13" i="18"/>
  <c r="K12" i="13"/>
  <c r="S61" i="5" l="1"/>
  <c r="U61" i="5" s="1"/>
  <c r="I61" i="5"/>
  <c r="K61" i="5" s="1"/>
  <c r="I58" i="15"/>
  <c r="Y11" i="1"/>
  <c r="Q60" i="5"/>
  <c r="O60" i="5"/>
  <c r="M60" i="5"/>
  <c r="G60" i="5"/>
  <c r="C6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O56" i="15"/>
  <c r="I60" i="5" l="1"/>
  <c r="K60" i="5" s="1"/>
  <c r="S60" i="5"/>
  <c r="U60" i="5" s="1"/>
  <c r="C11" i="8"/>
  <c r="E11" i="8"/>
  <c r="C12" i="7"/>
  <c r="O12" i="5" l="1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1" i="5"/>
  <c r="Q58" i="5"/>
  <c r="M58" i="5"/>
  <c r="C58" i="5"/>
  <c r="E11" i="5"/>
  <c r="E62" i="5" s="1"/>
  <c r="G11" i="5"/>
  <c r="G62" i="5" s="1"/>
  <c r="O54" i="15"/>
  <c r="O55" i="15"/>
  <c r="M58" i="15"/>
  <c r="M13" i="18"/>
  <c r="O62" i="5" l="1"/>
  <c r="I58" i="5"/>
  <c r="K58" i="5" s="1"/>
  <c r="S58" i="5"/>
  <c r="U58" i="5" s="1"/>
  <c r="I10" i="2"/>
  <c r="I11" i="2"/>
  <c r="I9" i="2"/>
  <c r="Q59" i="5"/>
  <c r="M59" i="5"/>
  <c r="C59" i="5"/>
  <c r="Q45" i="14"/>
  <c r="M45" i="14"/>
  <c r="I45" i="14"/>
  <c r="E45" i="14"/>
  <c r="A3" i="21"/>
  <c r="U49" i="1"/>
  <c r="E49" i="1"/>
  <c r="W10" i="21"/>
  <c r="W11" i="21" s="1"/>
  <c r="Y10" i="21"/>
  <c r="U11" i="21"/>
  <c r="S11" i="21"/>
  <c r="M11" i="21"/>
  <c r="J11" i="21"/>
  <c r="G11" i="21"/>
  <c r="E11" i="21"/>
  <c r="Q57" i="5"/>
  <c r="M57" i="5"/>
  <c r="C57" i="5"/>
  <c r="Q11" i="20"/>
  <c r="G11" i="20"/>
  <c r="O48" i="15"/>
  <c r="O49" i="15"/>
  <c r="O50" i="15"/>
  <c r="O51" i="15"/>
  <c r="O52" i="15"/>
  <c r="I57" i="5" l="1"/>
  <c r="K57" i="5" s="1"/>
  <c r="S57" i="5"/>
  <c r="U57" i="5" s="1"/>
  <c r="S59" i="5"/>
  <c r="U59" i="5" s="1"/>
  <c r="I59" i="5"/>
  <c r="K59" i="5" s="1"/>
  <c r="Q12" i="20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M8" i="18"/>
  <c r="I8" i="11" l="1"/>
  <c r="G8" i="11"/>
  <c r="M10" i="13"/>
  <c r="G10" i="13"/>
  <c r="K14" i="18"/>
  <c r="G20" i="14" l="1"/>
  <c r="K10" i="2"/>
  <c r="K11" i="2"/>
  <c r="M39" i="5" l="1"/>
  <c r="M41" i="5"/>
  <c r="M42" i="5"/>
  <c r="M44" i="5"/>
  <c r="C39" i="5"/>
  <c r="C41" i="5"/>
  <c r="C42" i="5"/>
  <c r="C44" i="5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7" i="14"/>
  <c r="S45" i="15"/>
  <c r="A1" i="15"/>
  <c r="A3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53" i="15"/>
  <c r="O57" i="15"/>
  <c r="O8" i="15"/>
  <c r="G8" i="15"/>
  <c r="Q14" i="18"/>
  <c r="O14" i="18"/>
  <c r="I14" i="18"/>
  <c r="M37" i="5"/>
  <c r="M56" i="5"/>
  <c r="C37" i="5"/>
  <c r="C56" i="5"/>
  <c r="O45" i="14" l="1"/>
  <c r="G45" i="14"/>
  <c r="K49" i="1"/>
  <c r="G49" i="1"/>
  <c r="E10" i="7" l="1"/>
  <c r="W8" i="15"/>
  <c r="E58" i="15"/>
  <c r="M52" i="5"/>
  <c r="M15" i="5"/>
  <c r="M32" i="5"/>
  <c r="M11" i="5"/>
  <c r="M35" i="5"/>
  <c r="C53" i="5"/>
  <c r="C38" i="5"/>
  <c r="C43" i="5"/>
  <c r="C21" i="5"/>
  <c r="C29" i="5"/>
  <c r="C54" i="5"/>
  <c r="C46" i="5"/>
  <c r="C12" i="5"/>
  <c r="C47" i="5"/>
  <c r="C36" i="5"/>
  <c r="C30" i="5"/>
  <c r="C17" i="5"/>
  <c r="C50" i="5"/>
  <c r="C45" i="5"/>
  <c r="C51" i="5"/>
  <c r="C48" i="5"/>
  <c r="C55" i="5"/>
  <c r="C31" i="5"/>
  <c r="C13" i="5"/>
  <c r="C23" i="5"/>
  <c r="C25" i="5"/>
  <c r="C19" i="5"/>
  <c r="C26" i="5"/>
  <c r="C28" i="5"/>
  <c r="C27" i="5"/>
  <c r="C33" i="5"/>
  <c r="C22" i="5"/>
  <c r="C14" i="5"/>
  <c r="C16" i="5"/>
  <c r="C52" i="5"/>
  <c r="C15" i="5"/>
  <c r="C32" i="5"/>
  <c r="C40" i="5"/>
  <c r="C11" i="5"/>
  <c r="C35" i="5"/>
  <c r="C24" i="5"/>
  <c r="C34" i="5"/>
  <c r="C49" i="5"/>
  <c r="C20" i="5"/>
  <c r="U111" i="15"/>
  <c r="X111" i="15" s="1"/>
  <c r="U112" i="15"/>
  <c r="X112" i="15" s="1"/>
  <c r="M36" i="5"/>
  <c r="M30" i="5"/>
  <c r="M17" i="5"/>
  <c r="M50" i="5"/>
  <c r="M45" i="5"/>
  <c r="M51" i="5"/>
  <c r="M48" i="5"/>
  <c r="M55" i="5"/>
  <c r="M31" i="5"/>
  <c r="M13" i="5"/>
  <c r="M23" i="5"/>
  <c r="M25" i="5"/>
  <c r="M26" i="5"/>
  <c r="M28" i="5"/>
  <c r="M27" i="5"/>
  <c r="M33" i="5"/>
  <c r="M22" i="5"/>
  <c r="M14" i="5"/>
  <c r="I12" i="2"/>
  <c r="G12" i="2"/>
  <c r="E12" i="2"/>
  <c r="C12" i="2"/>
  <c r="M14" i="18" l="1"/>
  <c r="C18" i="5"/>
  <c r="C62" i="5" s="1"/>
  <c r="M20" i="5"/>
  <c r="M34" i="5"/>
  <c r="M40" i="5"/>
  <c r="M49" i="5"/>
  <c r="M24" i="5"/>
  <c r="M19" i="5"/>
  <c r="M16" i="5"/>
  <c r="M21" i="5"/>
  <c r="M29" i="5"/>
  <c r="M54" i="5"/>
  <c r="M46" i="5"/>
  <c r="M12" i="5"/>
  <c r="G11" i="13" l="1"/>
  <c r="G9" i="13"/>
  <c r="O49" i="1" l="1"/>
  <c r="M9" i="13"/>
  <c r="G12" i="7" s="1"/>
  <c r="M47" i="5"/>
  <c r="S8" i="18"/>
  <c r="M38" i="5" l="1"/>
  <c r="M43" i="5"/>
  <c r="M53" i="5"/>
  <c r="M18" i="5"/>
  <c r="S14" i="18"/>
  <c r="T109" i="15"/>
  <c r="W109" i="15" s="1"/>
  <c r="U109" i="15"/>
  <c r="X109" i="15" s="1"/>
  <c r="V109" i="15"/>
  <c r="Y109" i="15" s="1"/>
  <c r="T110" i="15"/>
  <c r="W110" i="15" s="1"/>
  <c r="U110" i="15"/>
  <c r="X110" i="15" s="1"/>
  <c r="V110" i="15"/>
  <c r="Y110" i="15" s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S24" i="5" s="1"/>
  <c r="U24" i="5" s="1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11" i="5"/>
  <c r="Q62" i="5" l="1"/>
  <c r="M62" i="5"/>
  <c r="S20" i="5"/>
  <c r="U20" i="5" s="1"/>
  <c r="S16" i="5"/>
  <c r="U16" i="5" s="1"/>
  <c r="S12" i="5"/>
  <c r="U12" i="5" s="1"/>
  <c r="S14" i="5"/>
  <c r="U14" i="5" s="1"/>
  <c r="S56" i="5"/>
  <c r="U56" i="5" s="1"/>
  <c r="S52" i="5"/>
  <c r="U52" i="5" s="1"/>
  <c r="S48" i="5"/>
  <c r="U48" i="5" s="1"/>
  <c r="S44" i="5"/>
  <c r="U44" i="5" s="1"/>
  <c r="S40" i="5"/>
  <c r="U40" i="5" s="1"/>
  <c r="S36" i="5"/>
  <c r="U36" i="5" s="1"/>
  <c r="S32" i="5"/>
  <c r="U32" i="5" s="1"/>
  <c r="S28" i="5"/>
  <c r="U28" i="5" s="1"/>
  <c r="S55" i="5"/>
  <c r="U55" i="5" s="1"/>
  <c r="S51" i="5"/>
  <c r="U51" i="5" s="1"/>
  <c r="S47" i="5"/>
  <c r="U47" i="5" s="1"/>
  <c r="S39" i="5"/>
  <c r="U39" i="5" s="1"/>
  <c r="S35" i="5"/>
  <c r="U35" i="5" s="1"/>
  <c r="S31" i="5"/>
  <c r="U31" i="5" s="1"/>
  <c r="S27" i="5"/>
  <c r="U27" i="5" s="1"/>
  <c r="S23" i="5"/>
  <c r="U23" i="5" s="1"/>
  <c r="S19" i="5"/>
  <c r="U19" i="5" s="1"/>
  <c r="S15" i="5"/>
  <c r="U15" i="5" s="1"/>
  <c r="S54" i="5"/>
  <c r="U54" i="5" s="1"/>
  <c r="S50" i="5"/>
  <c r="U50" i="5" s="1"/>
  <c r="S46" i="5"/>
  <c r="U46" i="5" s="1"/>
  <c r="S42" i="5"/>
  <c r="U42" i="5" s="1"/>
  <c r="S34" i="5"/>
  <c r="U34" i="5" s="1"/>
  <c r="S30" i="5"/>
  <c r="U30" i="5" s="1"/>
  <c r="S26" i="5"/>
  <c r="U26" i="5" s="1"/>
  <c r="S22" i="5"/>
  <c r="U22" i="5" s="1"/>
  <c r="S49" i="5"/>
  <c r="U49" i="5" s="1"/>
  <c r="S45" i="5"/>
  <c r="U45" i="5" s="1"/>
  <c r="S41" i="5"/>
  <c r="U41" i="5" s="1"/>
  <c r="S37" i="5"/>
  <c r="U37" i="5" s="1"/>
  <c r="S33" i="5"/>
  <c r="U33" i="5" s="1"/>
  <c r="S29" i="5"/>
  <c r="U29" i="5" s="1"/>
  <c r="S25" i="5"/>
  <c r="U25" i="5" s="1"/>
  <c r="S21" i="5"/>
  <c r="U21" i="5" s="1"/>
  <c r="S17" i="5"/>
  <c r="U17" i="5" s="1"/>
  <c r="S13" i="5"/>
  <c r="U13" i="5" s="1"/>
  <c r="S43" i="5"/>
  <c r="U43" i="5" s="1"/>
  <c r="S53" i="5"/>
  <c r="U53" i="5" s="1"/>
  <c r="S18" i="5"/>
  <c r="U18" i="5" s="1"/>
  <c r="S38" i="5"/>
  <c r="U38" i="5" s="1"/>
  <c r="S11" i="5"/>
  <c r="S62" i="5" l="1"/>
  <c r="I28" i="5"/>
  <c r="K28" i="5" s="1"/>
  <c r="I24" i="5"/>
  <c r="K24" i="5" s="1"/>
  <c r="I20" i="5"/>
  <c r="K20" i="5" s="1"/>
  <c r="I32" i="5"/>
  <c r="K32" i="5" s="1"/>
  <c r="I56" i="5"/>
  <c r="K56" i="5" s="1"/>
  <c r="I52" i="5"/>
  <c r="K52" i="5" s="1"/>
  <c r="I48" i="5"/>
  <c r="K48" i="5" s="1"/>
  <c r="I44" i="5"/>
  <c r="K44" i="5" s="1"/>
  <c r="I40" i="5"/>
  <c r="K40" i="5" s="1"/>
  <c r="I36" i="5"/>
  <c r="K36" i="5" s="1"/>
  <c r="I16" i="5"/>
  <c r="K16" i="5" s="1"/>
  <c r="I12" i="5"/>
  <c r="K12" i="5" s="1"/>
  <c r="I55" i="5"/>
  <c r="K55" i="5" s="1"/>
  <c r="I51" i="5"/>
  <c r="K51" i="5" s="1"/>
  <c r="I47" i="5"/>
  <c r="K47" i="5" s="1"/>
  <c r="I43" i="5"/>
  <c r="K43" i="5" s="1"/>
  <c r="I39" i="5"/>
  <c r="K39" i="5" s="1"/>
  <c r="I35" i="5"/>
  <c r="K35" i="5" s="1"/>
  <c r="I31" i="5"/>
  <c r="K31" i="5" s="1"/>
  <c r="I27" i="5"/>
  <c r="K27" i="5" s="1"/>
  <c r="I23" i="5"/>
  <c r="K23" i="5" s="1"/>
  <c r="I15" i="5"/>
  <c r="K15" i="5" s="1"/>
  <c r="I54" i="5"/>
  <c r="K54" i="5" s="1"/>
  <c r="I50" i="5"/>
  <c r="K50" i="5" s="1"/>
  <c r="I46" i="5"/>
  <c r="K46" i="5" s="1"/>
  <c r="I42" i="5"/>
  <c r="K42" i="5" s="1"/>
  <c r="I38" i="5"/>
  <c r="K38" i="5" s="1"/>
  <c r="I34" i="5"/>
  <c r="K34" i="5" s="1"/>
  <c r="I30" i="5"/>
  <c r="K30" i="5" s="1"/>
  <c r="I26" i="5"/>
  <c r="K26" i="5" s="1"/>
  <c r="I22" i="5"/>
  <c r="K22" i="5" s="1"/>
  <c r="I18" i="5"/>
  <c r="K18" i="5" s="1"/>
  <c r="I14" i="5"/>
  <c r="K14" i="5" s="1"/>
  <c r="I53" i="5"/>
  <c r="K53" i="5" s="1"/>
  <c r="I49" i="5"/>
  <c r="K49" i="5" s="1"/>
  <c r="I45" i="5"/>
  <c r="K45" i="5" s="1"/>
  <c r="I41" i="5"/>
  <c r="K41" i="5" s="1"/>
  <c r="I37" i="5"/>
  <c r="K37" i="5" s="1"/>
  <c r="I33" i="5"/>
  <c r="K33" i="5" s="1"/>
  <c r="I29" i="5"/>
  <c r="K29" i="5" s="1"/>
  <c r="I25" i="5"/>
  <c r="K25" i="5" s="1"/>
  <c r="I21" i="5"/>
  <c r="K21" i="5" s="1"/>
  <c r="I17" i="5"/>
  <c r="K17" i="5" s="1"/>
  <c r="I13" i="5"/>
  <c r="K13" i="5" s="1"/>
  <c r="U11" i="5"/>
  <c r="U62" i="5" s="1"/>
  <c r="I11" i="5"/>
  <c r="W49" i="1"/>
  <c r="K11" i="5" l="1"/>
  <c r="O58" i="15"/>
  <c r="G58" i="15"/>
  <c r="M11" i="13"/>
  <c r="M12" i="13" s="1"/>
  <c r="I12" i="13"/>
  <c r="E12" i="13"/>
  <c r="C12" i="1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 l="1"/>
  <c r="E10" i="11"/>
  <c r="G10" i="11" s="1"/>
  <c r="G12" i="13"/>
  <c r="V107" i="15"/>
  <c r="Y107" i="15" s="1"/>
  <c r="V108" i="15"/>
  <c r="Y108" i="15" s="1"/>
  <c r="U107" i="15"/>
  <c r="X107" i="15" s="1"/>
  <c r="U108" i="15"/>
  <c r="X108" i="15" s="1"/>
  <c r="V67" i="15"/>
  <c r="V68" i="15"/>
  <c r="V69" i="15"/>
  <c r="V70" i="15"/>
  <c r="V71" i="15"/>
  <c r="V72" i="15"/>
  <c r="V73" i="15"/>
  <c r="V74" i="15"/>
  <c r="V75" i="15"/>
  <c r="V76" i="15"/>
  <c r="V77" i="15"/>
  <c r="V78" i="15"/>
  <c r="V79" i="15"/>
  <c r="V80" i="15"/>
  <c r="V81" i="15"/>
  <c r="V82" i="15"/>
  <c r="V83" i="15"/>
  <c r="V84" i="15"/>
  <c r="V85" i="15"/>
  <c r="V86" i="15"/>
  <c r="V87" i="15"/>
  <c r="V88" i="15"/>
  <c r="V89" i="15"/>
  <c r="V90" i="15"/>
  <c r="V92" i="15"/>
  <c r="V93" i="15"/>
  <c r="V94" i="15"/>
  <c r="V95" i="15"/>
  <c r="V96" i="15"/>
  <c r="V97" i="15"/>
  <c r="V98" i="15"/>
  <c r="V99" i="15"/>
  <c r="V100" i="15"/>
  <c r="V101" i="15"/>
  <c r="V102" i="15"/>
  <c r="V103" i="15"/>
  <c r="V104" i="15"/>
  <c r="V105" i="15"/>
  <c r="V106" i="15"/>
  <c r="U67" i="15"/>
  <c r="U68" i="15"/>
  <c r="U69" i="15"/>
  <c r="U70" i="15"/>
  <c r="U71" i="15"/>
  <c r="U72" i="15"/>
  <c r="U73" i="15"/>
  <c r="U74" i="15"/>
  <c r="U75" i="15"/>
  <c r="U76" i="15"/>
  <c r="U77" i="15"/>
  <c r="U78" i="15"/>
  <c r="U79" i="15"/>
  <c r="U80" i="15"/>
  <c r="U81" i="15"/>
  <c r="U82" i="15"/>
  <c r="U83" i="15"/>
  <c r="U84" i="15"/>
  <c r="U85" i="15"/>
  <c r="U86" i="15"/>
  <c r="U87" i="15"/>
  <c r="U88" i="15"/>
  <c r="U89" i="15"/>
  <c r="U90" i="15"/>
  <c r="U91" i="15"/>
  <c r="U92" i="15"/>
  <c r="U93" i="15"/>
  <c r="U94" i="15"/>
  <c r="X94" i="15" s="1"/>
  <c r="U95" i="15"/>
  <c r="U96" i="15"/>
  <c r="U97" i="15"/>
  <c r="U98" i="15"/>
  <c r="U99" i="15"/>
  <c r="U100" i="15"/>
  <c r="U101" i="15"/>
  <c r="U102" i="15"/>
  <c r="U103" i="15"/>
  <c r="U104" i="15"/>
  <c r="U105" i="15"/>
  <c r="U106" i="15"/>
  <c r="T107" i="15"/>
  <c r="W107" i="15" s="1"/>
  <c r="T108" i="15"/>
  <c r="W108" i="15" s="1"/>
  <c r="T67" i="15"/>
  <c r="T68" i="15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3" i="15"/>
  <c r="T84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V66" i="15"/>
  <c r="U66" i="15"/>
  <c r="X66" i="15" s="1"/>
  <c r="T66" i="15"/>
  <c r="W66" i="15" s="1"/>
  <c r="I10" i="11" l="1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AB30" i="15" s="1"/>
  <c r="Y31" i="15"/>
  <c r="AB31" i="15" s="1"/>
  <c r="Y32" i="15"/>
  <c r="AB32" i="15" s="1"/>
  <c r="Y33" i="15"/>
  <c r="AB33" i="15" s="1"/>
  <c r="Y34" i="15"/>
  <c r="AB34" i="15" s="1"/>
  <c r="Y35" i="15"/>
  <c r="AB35" i="15" s="1"/>
  <c r="Y36" i="15"/>
  <c r="AB36" i="15" s="1"/>
  <c r="Y37" i="15"/>
  <c r="AB37" i="15" s="1"/>
  <c r="Y38" i="15"/>
  <c r="AB38" i="15" s="1"/>
  <c r="Y39" i="15"/>
  <c r="AB39" i="15" s="1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AA30" i="15" s="1"/>
  <c r="X31" i="15"/>
  <c r="AA31" i="15" s="1"/>
  <c r="X32" i="15"/>
  <c r="AA32" i="15" s="1"/>
  <c r="X33" i="15"/>
  <c r="AA33" i="15" s="1"/>
  <c r="X34" i="15"/>
  <c r="AA34" i="15" s="1"/>
  <c r="X35" i="15"/>
  <c r="AA35" i="15" s="1"/>
  <c r="X36" i="15"/>
  <c r="AA36" i="15" s="1"/>
  <c r="X37" i="15"/>
  <c r="AA37" i="15" s="1"/>
  <c r="X38" i="15"/>
  <c r="AA38" i="15" s="1"/>
  <c r="X39" i="15"/>
  <c r="AA39" i="15" s="1"/>
  <c r="Y8" i="15"/>
  <c r="X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Z30" i="15" s="1"/>
  <c r="W31" i="15"/>
  <c r="Z31" i="15" s="1"/>
  <c r="W32" i="15"/>
  <c r="Z32" i="15" s="1"/>
  <c r="W33" i="15"/>
  <c r="Z33" i="15" s="1"/>
  <c r="W34" i="15"/>
  <c r="Z34" i="15" s="1"/>
  <c r="W35" i="15"/>
  <c r="Z35" i="15" s="1"/>
  <c r="W36" i="15"/>
  <c r="Z36" i="15" s="1"/>
  <c r="W37" i="15"/>
  <c r="Z37" i="15" s="1"/>
  <c r="W38" i="15"/>
  <c r="Z38" i="15" s="1"/>
  <c r="W39" i="15"/>
  <c r="Z39" i="15" s="1"/>
  <c r="V91" i="15" l="1"/>
  <c r="E7" i="11" l="1"/>
  <c r="I7" i="11" l="1"/>
  <c r="G7" i="11"/>
  <c r="Y104" i="15"/>
  <c r="Y105" i="15"/>
  <c r="Y106" i="15"/>
  <c r="X104" i="15"/>
  <c r="X105" i="15"/>
  <c r="X106" i="15"/>
  <c r="W106" i="15"/>
  <c r="W104" i="15"/>
  <c r="W105" i="15"/>
  <c r="C7" i="7"/>
  <c r="I10" i="7" l="1"/>
  <c r="E9" i="7"/>
  <c r="E11" i="7"/>
  <c r="I9" i="7"/>
  <c r="I11" i="7"/>
  <c r="E9" i="11"/>
  <c r="G9" i="11" l="1"/>
  <c r="E11" i="11"/>
  <c r="I9" i="11"/>
  <c r="E12" i="7"/>
  <c r="I12" i="7"/>
  <c r="Y93" i="15" l="1"/>
  <c r="Y94" i="15"/>
  <c r="Y95" i="15"/>
  <c r="Y96" i="15"/>
  <c r="Y97" i="15"/>
  <c r="Y98" i="15"/>
  <c r="Y99" i="15"/>
  <c r="Y100" i="15"/>
  <c r="Y101" i="15"/>
  <c r="Y102" i="15"/>
  <c r="Y103" i="15"/>
  <c r="X93" i="15"/>
  <c r="X95" i="15"/>
  <c r="X96" i="15"/>
  <c r="X97" i="15"/>
  <c r="X98" i="15"/>
  <c r="X99" i="15"/>
  <c r="X100" i="15"/>
  <c r="X101" i="15"/>
  <c r="X102" i="15"/>
  <c r="X103" i="15"/>
  <c r="W93" i="15"/>
  <c r="W94" i="15"/>
  <c r="W95" i="15"/>
  <c r="W96" i="15"/>
  <c r="W97" i="15"/>
  <c r="W98" i="15"/>
  <c r="W99" i="15"/>
  <c r="W100" i="15"/>
  <c r="W101" i="15"/>
  <c r="W102" i="15"/>
  <c r="W103" i="15"/>
  <c r="Y85" i="15" l="1"/>
  <c r="Y92" i="15"/>
  <c r="Y79" i="15"/>
  <c r="Y87" i="15"/>
  <c r="Y86" i="15"/>
  <c r="Y80" i="15"/>
  <c r="Y84" i="15"/>
  <c r="Y83" i="15"/>
  <c r="AB18" i="15"/>
  <c r="Y81" i="15"/>
  <c r="Y82" i="15"/>
  <c r="Y88" i="15"/>
  <c r="Y89" i="15"/>
  <c r="Y90" i="15"/>
  <c r="Y91" i="15"/>
  <c r="X79" i="15"/>
  <c r="X80" i="15"/>
  <c r="X81" i="15"/>
  <c r="X82" i="15"/>
  <c r="X83" i="15"/>
  <c r="X84" i="15"/>
  <c r="X85" i="15"/>
  <c r="X86" i="15"/>
  <c r="X87" i="15"/>
  <c r="X88" i="15"/>
  <c r="X89" i="15"/>
  <c r="X90" i="15"/>
  <c r="X91" i="15"/>
  <c r="X92" i="15"/>
  <c r="W79" i="15"/>
  <c r="W80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AB19" i="15"/>
  <c r="AB20" i="15"/>
  <c r="AB22" i="15"/>
  <c r="AB25" i="15"/>
  <c r="AB2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C7" i="5"/>
  <c r="X74" i="15"/>
  <c r="W74" i="15"/>
  <c r="AB29" i="15" l="1"/>
  <c r="AB21" i="15"/>
  <c r="AB26" i="15"/>
  <c r="AB23" i="15"/>
  <c r="AB28" i="15"/>
  <c r="AB24" i="15"/>
  <c r="M6" i="17" l="1"/>
  <c r="X67" i="15" l="1"/>
  <c r="X68" i="15"/>
  <c r="X69" i="15"/>
  <c r="X70" i="15"/>
  <c r="X71" i="15"/>
  <c r="X72" i="15"/>
  <c r="X73" i="15"/>
  <c r="X75" i="15"/>
  <c r="X76" i="15"/>
  <c r="X77" i="15"/>
  <c r="X78" i="15"/>
  <c r="W67" i="15"/>
  <c r="W68" i="15"/>
  <c r="W69" i="15"/>
  <c r="W70" i="15"/>
  <c r="W71" i="15"/>
  <c r="W72" i="15"/>
  <c r="W73" i="15"/>
  <c r="W75" i="15"/>
  <c r="W76" i="15"/>
  <c r="W77" i="15"/>
  <c r="W78" i="15"/>
  <c r="AA8" i="15"/>
  <c r="AA9" i="15"/>
  <c r="AA10" i="15"/>
  <c r="AA11" i="15"/>
  <c r="AA12" i="15"/>
  <c r="AA13" i="15"/>
  <c r="AA14" i="15"/>
  <c r="AA15" i="15"/>
  <c r="AA16" i="15"/>
  <c r="AA17" i="15"/>
  <c r="Z9" i="15"/>
  <c r="Z10" i="15"/>
  <c r="Z11" i="15"/>
  <c r="Z12" i="15"/>
  <c r="Z13" i="15"/>
  <c r="Z14" i="15"/>
  <c r="Z15" i="15"/>
  <c r="Z16" i="15"/>
  <c r="Z17" i="15"/>
  <c r="Z8" i="15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Y72" i="15"/>
  <c r="AB15" i="15"/>
  <c r="Y67" i="15"/>
  <c r="K9" i="2" l="1"/>
  <c r="Y75" i="15"/>
  <c r="XED75" i="15" s="1"/>
  <c r="XEZ75" i="15" s="1"/>
  <c r="Y68" i="15"/>
  <c r="Y66" i="15"/>
  <c r="AB11" i="15"/>
  <c r="AB10" i="15"/>
  <c r="Y71" i="15"/>
  <c r="AB9" i="15"/>
  <c r="Y74" i="15"/>
  <c r="Y69" i="15"/>
  <c r="Y70" i="15"/>
  <c r="AB12" i="15"/>
  <c r="AB13" i="15"/>
  <c r="Y78" i="15"/>
  <c r="Y76" i="15"/>
  <c r="Y73" i="15"/>
  <c r="Y77" i="15"/>
  <c r="AB14" i="15"/>
  <c r="AB16" i="15"/>
  <c r="M7" i="5"/>
  <c r="E5" i="11"/>
  <c r="Y6" i="17"/>
  <c r="I6" i="2"/>
  <c r="C6" i="2"/>
  <c r="A1" i="8"/>
  <c r="A1" i="7"/>
  <c r="A1" i="6"/>
  <c r="A1" i="5"/>
  <c r="A1" i="14"/>
  <c r="A1" i="13"/>
  <c r="A3" i="18"/>
  <c r="A1" i="18"/>
  <c r="A1" i="11"/>
  <c r="A1" i="2"/>
  <c r="A1" i="17"/>
  <c r="A3" i="17"/>
  <c r="K12" i="2" l="1"/>
  <c r="AB8" i="15"/>
  <c r="AB17" i="15"/>
  <c r="A3" i="5"/>
  <c r="A3" i="14"/>
  <c r="I11" i="11" l="1"/>
  <c r="C6" i="8" l="1"/>
  <c r="C6" i="6"/>
  <c r="C5" i="14"/>
  <c r="C6" i="15"/>
  <c r="C7" i="13"/>
  <c r="E6" i="8"/>
  <c r="G7" i="7"/>
  <c r="K6" i="6"/>
  <c r="K5" i="14"/>
  <c r="K6" i="15"/>
  <c r="I7" i="13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L12" i="13" l="1"/>
  <c r="D11" i="6" l="1"/>
  <c r="F11" i="6"/>
  <c r="H11" i="6"/>
  <c r="J11" i="6"/>
  <c r="A3" i="11" l="1"/>
  <c r="I19" i="5" l="1"/>
  <c r="I62" i="5" s="1"/>
  <c r="K19" i="5" l="1"/>
  <c r="K6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<sst xmlns="http://schemas.openxmlformats.org/spreadsheetml/2006/main" count="536" uniqueCount="215">
  <si>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</si>
  <si>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</si>
  <si>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</si>
  <si>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</si>
  <si>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</si>
  <si>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</si>
  <si>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</si>
  <si>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</si>
  <si>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</si>
  <si>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</si>
  <si>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</si>
  <si>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</si>
  <si>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</si>
  <si>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</si>
  <si>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</si>
  <si>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</si>
  <si>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</si>
  <si>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</si>
  <si>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</si>
  <si>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</si>
  <si>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</si>
  <si>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</si>
  <si>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</si>
  <si>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</si>
  <si>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</si>
  <si>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</si>
  <si>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</si>
  <si>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</si>
  <si>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</si>
  <si>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</si>
  <si>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</si>
  <si>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</si>
  <si>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</si>
  <si>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</si>
  <si>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</si>
  <si>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</si>
  <si>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</si>
  <si>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</si>
  <si>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</si>
  <si>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</si>
  <si>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</si>
  <si>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</si>
  <si>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</si>
  <si>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</si>
  <si>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</si>
  <si>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</si>
  <si>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</si>
  <si>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</si>
  <si>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</si>
  <si>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</si>
  <si>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</si>
  <si>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</si>
  <si>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</si>
  <si>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</si>
  <si>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</si>
  <si>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</si>
  <si>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</si>
  <si>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</si>
  <si>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</si>
  <si>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</si>
  <si>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</si>
  <si>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</si>
  <si>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</si>
  <si>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</si>
  <si>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</si>
  <si>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</si>
  <si>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</si>
  <si>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</si>
  <si>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</si>
  <si>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</si>
  <si>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</si>
  <si>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</si>
  <si>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</si>
  <si>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</si>
  <si>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پارس دارو (دپارس)</t>
  </si>
  <si>
    <t>مواد داروپخش (دتماد)</t>
  </si>
  <si>
    <t>دارو امین (دامین)</t>
  </si>
  <si>
    <t>دارو فارابی (دفارا)</t>
  </si>
  <si>
    <t>سر. دارویی تامین (تیپیکو)</t>
  </si>
  <si>
    <t>داروپخش (وپخش)</t>
  </si>
  <si>
    <t>دارو جابرابن حیان (دجابر)</t>
  </si>
  <si>
    <t>دارو عبیدی (دعبید)</t>
  </si>
  <si>
    <t>دارو اکسیر (دلر)</t>
  </si>
  <si>
    <t>کیمیدارو (دکیمی)</t>
  </si>
  <si>
    <t>سر. شفا دارو (شفا)</t>
  </si>
  <si>
    <t>شیمی داروپخش (دشیمی)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</si>
  <si>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</si>
  <si>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</si>
  <si>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</si>
  <si>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</si>
  <si>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</si>
  <si>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</si>
  <si>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</si>
  <si>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دارویی برکت (برکت)</t>
  </si>
  <si>
    <t>کارخانجات داروپخش (دارو)</t>
  </si>
  <si>
    <t>دارو رازک (درازک)</t>
  </si>
  <si>
    <t>دارو لقمان (دلقما)</t>
  </si>
  <si>
    <t>سینادارو (دسینا)</t>
  </si>
  <si>
    <t>داروسازی دانا (ددانا)</t>
  </si>
  <si>
    <t>دارایی‌ها</t>
  </si>
  <si>
    <t>(-1)</t>
  </si>
  <si>
    <t>فرآورده تزریقی (دفرا)</t>
  </si>
  <si>
    <t>دارو ابوریحان (دابور)</t>
  </si>
  <si>
    <t>گروه دارویی سبحان (دسبحا)</t>
  </si>
  <si>
    <t>پخش هجرت (هجرت)</t>
  </si>
  <si>
    <t>روز دارو (دروز)</t>
  </si>
  <si>
    <t>دارو اسوه (داسوه)</t>
  </si>
  <si>
    <t>دارو زهراوی (دزهراوی)</t>
  </si>
  <si>
    <t>داروسازی کوثر (دکوثر)</t>
  </si>
  <si>
    <t>داروسازی آوه سینا (داوه)</t>
  </si>
  <si>
    <t>داروسازی قاضی (دقاضی)</t>
  </si>
  <si>
    <t>دارویی ره آورد تامین (درهآور)</t>
  </si>
  <si>
    <t>داروسازی تولید دارو (دتولید)</t>
  </si>
  <si>
    <t>زاگرس فارمد پارس (ددام)</t>
  </si>
  <si>
    <t>سر. البرز (والبر)</t>
  </si>
  <si>
    <t>البرز بالک (دبالک)</t>
  </si>
  <si>
    <t>تولید ژلاتین کپسول ایران (دکپسول)</t>
  </si>
  <si>
    <t>تولیدو صادرات ریشمک (ریشمک)</t>
  </si>
  <si>
    <t>کاسپین تامین (کاسپین)</t>
  </si>
  <si>
    <t>پخش رازی (درازی)</t>
  </si>
  <si>
    <t>توزیع داروپخش (دتوزیع)</t>
  </si>
  <si>
    <t>کی بی سی (کی بی سی)</t>
  </si>
  <si>
    <t>سبحان دارو (دسبحان)</t>
  </si>
  <si>
    <t>ایران دارو (دیران)</t>
  </si>
  <si>
    <t>سبحان آنکولوژی (دسانکو)</t>
  </si>
  <si>
    <t>پخش البرز (پخش)</t>
  </si>
  <si>
    <t>البرزدارو (دالبر)</t>
  </si>
  <si>
    <t>آنتی بیوتیک سازی ایران (بیوتیک)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</si>
  <si>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</si>
  <si>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</si>
  <si>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</si>
  <si>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</si>
  <si>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</si>
  <si>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Sum of مبلغ خالص</t>
  </si>
  <si>
    <t>طی دوره</t>
  </si>
  <si>
    <t xml:space="preserve">سود و زیان ناشی از فروش
</t>
  </si>
  <si>
    <t>Sum of سود و زیان خالص</t>
  </si>
  <si>
    <t>تعدیل کارمزد کارگزاری</t>
  </si>
  <si>
    <t>دارویی و نهاده های زاگرس دارو (دزاگرس)</t>
  </si>
  <si>
    <t> سینادارو (دسینا)</t>
  </si>
  <si>
    <t> داروسازی تولید دارو (دتولید)</t>
  </si>
  <si>
    <t> مواد داروپخش (دتماد)</t>
  </si>
  <si>
    <t> سر. دارویی تامین (تیپیکو)</t>
  </si>
  <si>
    <t> دارو عبیدی (دعبید)</t>
  </si>
  <si>
    <t> سر. البرز (والبر)</t>
  </si>
  <si>
    <t> پارس دارو (دپارس)</t>
  </si>
  <si>
    <t> پخش البرز (پخش)</t>
  </si>
  <si>
    <t> سبحان دارو (دسبحان)</t>
  </si>
  <si>
    <t> کاسپین تامین (کاسپین)</t>
  </si>
  <si>
    <t> ایران دارو (دیران)</t>
  </si>
  <si>
    <t> البرزدارو (دالبر)</t>
  </si>
  <si>
    <t> فرآورده تزریقی (دفرا)</t>
  </si>
  <si>
    <t> روز دارو (دروز)</t>
  </si>
  <si>
    <t> دارو اسوه (داسوه)</t>
  </si>
  <si>
    <t> دارو جابرابن حیان (دجابر)</t>
  </si>
  <si>
    <t> تولیدو صادرات ریشمک (ریشمک)</t>
  </si>
  <si>
    <t> سر. شفا دارو (شفا)</t>
  </si>
  <si>
    <t> داروسازی قاضی (دقاضی)</t>
  </si>
  <si>
    <t> تولید ژلاتین کپسول ایران (دکپسول)</t>
  </si>
  <si>
    <t> دارویی ره آورد تامین (درهآور)</t>
  </si>
  <si>
    <t> توزیع داروپخش (دتوزیع)</t>
  </si>
  <si>
    <t> پخش رازی (درازی)</t>
  </si>
  <si>
    <t> آنتی بیوتیک سازی ایران (بیوتیک)</t>
  </si>
  <si>
    <t> دارویی و نهاده های زاگرس دارو (دزاگرس)</t>
  </si>
  <si>
    <t> داروپخش (وپخش)</t>
  </si>
  <si>
    <t> دارو فارابی (دفارا)</t>
  </si>
  <si>
    <t> گروه دارویی سبحان (دسبحا)</t>
  </si>
  <si>
    <t> کیمیدارو (دکیمی)</t>
  </si>
  <si>
    <t> دارویی برکت (برکت)</t>
  </si>
  <si>
    <t> داروسازی دانا (ددانا)</t>
  </si>
  <si>
    <t>دارو سبحان (حق تقدم) (دسبحاح)</t>
  </si>
  <si>
    <t>1404/06/23</t>
  </si>
  <si>
    <t>2-2- درآمد حاصل از سرمایه گذاری در گواهی سپرده کالایی:</t>
  </si>
  <si>
    <t>گواهي سپرده پيوسته شمش طلا با نماد معاملاتي CD1GOB0001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</si>
  <si>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</si>
  <si>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</si>
  <si>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</si>
  <si>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</si>
  <si>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</si>
  <si>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داروسازی قاضی (حق تقدم) (دقاضیح)</t>
  </si>
  <si>
    <t>پخش البرز (حق تقدم) (پخشح)</t>
  </si>
  <si>
    <t>خاورمیانه کوتاه مدت</t>
  </si>
  <si>
    <t>ملل- کوتاه مدت</t>
  </si>
  <si>
    <t>ملت کوتاه مدت</t>
  </si>
  <si>
    <t>درآمد ماه</t>
  </si>
  <si>
    <t>صندوق سرمایه‌گذاری قابل معامله بخشی کیان (فارما)</t>
  </si>
  <si>
    <t>کیمیا کالای رازی (کیمازی)</t>
  </si>
  <si>
    <t>صندوق سرمایه گذاری قابل معامله بخشی کیان (فارما)</t>
  </si>
  <si>
    <t>بانک ملت</t>
  </si>
  <si>
    <t>بانک خاورمیانه</t>
  </si>
  <si>
    <t>موسسه اعتباری ملل</t>
  </si>
  <si>
    <t>1404/04/30</t>
  </si>
  <si>
    <t>منتهی به 1404/11/30</t>
  </si>
  <si>
    <t>گواهی شمش طلا CD1G0B0001 (شمش طلا)</t>
  </si>
  <si>
    <t>1404/12/29</t>
  </si>
  <si>
    <t>آنتی بیوتیک سازی ایران (حق تقدم) (بیوتیکح)</t>
  </si>
  <si>
    <t>1404/12/05</t>
  </si>
  <si>
    <t>برای ماه منتهی به 1405/01/31</t>
  </si>
  <si>
    <t>1405/01/31</t>
  </si>
  <si>
    <t>منتهی به 1405/01/31</t>
  </si>
  <si>
    <t>1405/01/29</t>
  </si>
  <si>
    <t>1405/01/27</t>
  </si>
  <si>
    <t>1405/01/30</t>
  </si>
  <si>
    <t>طی فروردین ماه</t>
  </si>
  <si>
    <t>از ابتدای سال مالی تا پایان فروردین ماه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</si>
  <si>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</si>
  <si>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</si>
  <si>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</si>
  <si>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</si>
  <si>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</si>
  <si>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</si>
  <si>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</si>
  <si>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</si>
  <si>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قیمت آخرین معامله</t>
  </si>
  <si>
    <t>پیش‌بینی عدم تامین کافی مواد اولیه وکاهش مقداری تولید و فروش طی سال جاری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</si>
</sst>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sz val="16"/>
      <color rgb="FFFF0000"/>
      <name val="B Mitra"/>
      <charset val="178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20"/>
      <color rgb="FF0062AC"/>
      <name val="B Mitra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25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0" fontId="9" fillId="0" borderId="0" xfId="0" applyFont="1"/>
    <xf numFmtId="164" fontId="9" fillId="0" borderId="0" xfId="0" applyNumberFormat="1" applyFont="1"/>
    <xf numFmtId="164" fontId="22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25" fillId="0" borderId="0" xfId="0" applyFont="1"/>
    <xf numFmtId="164" fontId="23" fillId="0" borderId="0" xfId="0" applyNumberFormat="1" applyFont="1" applyAlignment="1">
      <alignment vertical="center" wrapText="1"/>
    </xf>
    <xf numFmtId="3" fontId="9" fillId="0" borderId="0" xfId="0" applyNumberFormat="1" applyFont="1"/>
    <xf numFmtId="0" fontId="19" fillId="0" borderId="0" xfId="0" applyFont="1"/>
    <xf numFmtId="0" fontId="27" fillId="0" borderId="0" xfId="0" applyFont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Alignment="1">
      <alignment vertical="center"/>
    </xf>
    <xf numFmtId="10" fontId="27" fillId="0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/>
    </xf>
    <xf numFmtId="164" fontId="27" fillId="0" borderId="0" xfId="5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left" vertical="center"/>
    </xf>
    <xf numFmtId="37" fontId="27" fillId="0" borderId="0" xfId="0" applyNumberFormat="1" applyFont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right" vertical="center"/>
    </xf>
    <xf numFmtId="164" fontId="27" fillId="0" borderId="0" xfId="5" applyNumberFormat="1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2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7" fontId="29" fillId="0" borderId="0" xfId="0" quotePrefix="1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164" fontId="27" fillId="0" borderId="2" xfId="0" applyNumberFormat="1" applyFont="1" applyBorder="1" applyAlignment="1">
      <alignment horizontal="center" vertical="center" readingOrder="2"/>
    </xf>
    <xf numFmtId="10" fontId="27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4" fontId="27" fillId="0" borderId="0" xfId="1" applyNumberFormat="1" applyFont="1" applyFill="1" applyAlignment="1">
      <alignment vertical="center" wrapText="1"/>
    </xf>
    <xf numFmtId="0" fontId="32" fillId="0" borderId="0" xfId="0" applyFont="1"/>
    <xf numFmtId="164" fontId="32" fillId="0" borderId="1" xfId="1" applyNumberFormat="1" applyFont="1" applyFill="1" applyBorder="1"/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164" fontId="31" fillId="0" borderId="1" xfId="1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37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/>
    <xf numFmtId="10" fontId="32" fillId="0" borderId="0" xfId="2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Alignment="1">
      <alignment vertical="center"/>
    </xf>
    <xf numFmtId="164" fontId="33" fillId="0" borderId="0" xfId="1" applyNumberFormat="1" applyFont="1" applyFill="1"/>
    <xf numFmtId="164" fontId="31" fillId="0" borderId="10" xfId="1" applyNumberFormat="1" applyFont="1" applyFill="1" applyBorder="1" applyAlignment="1">
      <alignment vertical="center" readingOrder="2"/>
    </xf>
    <xf numFmtId="10" fontId="31" fillId="0" borderId="3" xfId="2" applyNumberFormat="1" applyFont="1" applyFill="1" applyBorder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0" fontId="34" fillId="0" borderId="0" xfId="0" applyFont="1"/>
    <xf numFmtId="164" fontId="34" fillId="0" borderId="0" xfId="1" applyNumberFormat="1" applyFont="1" applyFill="1"/>
    <xf numFmtId="164" fontId="32" fillId="0" borderId="0" xfId="1" applyNumberFormat="1" applyFont="1" applyFill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vertical="center"/>
    </xf>
    <xf numFmtId="164" fontId="37" fillId="0" borderId="0" xfId="1" applyNumberFormat="1" applyFont="1" applyFill="1" applyAlignment="1">
      <alignment horizontal="center"/>
    </xf>
    <xf numFmtId="164" fontId="37" fillId="0" borderId="0" xfId="1" applyNumberFormat="1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4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Alignment="1">
      <alignment horizontal="center" vertical="center" wrapText="1"/>
    </xf>
    <xf numFmtId="164" fontId="36" fillId="0" borderId="0" xfId="1" applyNumberFormat="1" applyFont="1" applyFill="1" applyAlignment="1">
      <alignment vertical="center"/>
    </xf>
    <xf numFmtId="0" fontId="36" fillId="0" borderId="0" xfId="0" applyFont="1"/>
    <xf numFmtId="164" fontId="36" fillId="0" borderId="8" xfId="1" applyNumberFormat="1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164" fontId="37" fillId="0" borderId="8" xfId="1" applyNumberFormat="1" applyFont="1" applyFill="1" applyBorder="1" applyAlignment="1">
      <alignment horizontal="right" vertical="center" wrapText="1" readingOrder="2"/>
    </xf>
    <xf numFmtId="165" fontId="35" fillId="0" borderId="0" xfId="1" applyNumberFormat="1" applyFont="1" applyFill="1" applyAlignment="1">
      <alignment vertical="center" readingOrder="2"/>
    </xf>
    <xf numFmtId="165" fontId="36" fillId="0" borderId="0" xfId="1" applyNumberFormat="1" applyFont="1" applyFill="1"/>
    <xf numFmtId="164" fontId="36" fillId="0" borderId="0" xfId="1" applyNumberFormat="1" applyFont="1" applyFill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/>
    </xf>
    <xf numFmtId="165" fontId="36" fillId="0" borderId="1" xfId="1" applyNumberFormat="1" applyFont="1" applyFill="1" applyBorder="1" applyAlignment="1">
      <alignment horizontal="center" vertical="center"/>
    </xf>
    <xf numFmtId="165" fontId="36" fillId="0" borderId="0" xfId="1" applyNumberFormat="1" applyFont="1" applyFill="1" applyAlignment="1">
      <alignment horizontal="center" vertical="center"/>
    </xf>
    <xf numFmtId="164" fontId="36" fillId="0" borderId="0" xfId="1" applyNumberFormat="1" applyFont="1" applyFill="1" applyBorder="1" applyAlignment="1">
      <alignment vertical="center" wrapText="1"/>
    </xf>
    <xf numFmtId="165" fontId="34" fillId="0" borderId="0" xfId="1" applyNumberFormat="1" applyFont="1" applyFill="1"/>
    <xf numFmtId="164" fontId="35" fillId="0" borderId="0" xfId="1" applyNumberFormat="1" applyFont="1" applyFill="1" applyBorder="1" applyAlignment="1">
      <alignment horizontal="left" vertical="center"/>
    </xf>
    <xf numFmtId="164" fontId="36" fillId="0" borderId="0" xfId="1" applyNumberFormat="1" applyFont="1" applyFill="1"/>
    <xf numFmtId="0" fontId="31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vertical="center" wrapText="1" readingOrder="2"/>
    </xf>
    <xf numFmtId="37" fontId="32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 readingOrder="2"/>
    </xf>
    <xf numFmtId="0" fontId="36" fillId="0" borderId="0" xfId="0" applyFont="1" applyAlignment="1">
      <alignment vertical="center" wrapText="1"/>
    </xf>
    <xf numFmtId="164" fontId="31" fillId="0" borderId="8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 wrapText="1" readingOrder="2"/>
    </xf>
    <xf numFmtId="164" fontId="36" fillId="0" borderId="0" xfId="0" applyNumberFormat="1" applyFont="1"/>
    <xf numFmtId="3" fontId="36" fillId="0" borderId="0" xfId="0" applyNumberFormat="1" applyFont="1"/>
    <xf numFmtId="164" fontId="32" fillId="0" borderId="0" xfId="1" applyNumberFormat="1" applyFont="1" applyFill="1" applyAlignment="1">
      <alignment vertical="center" wrapText="1"/>
    </xf>
    <xf numFmtId="164" fontId="32" fillId="0" borderId="3" xfId="1" applyNumberFormat="1" applyFont="1" applyFill="1" applyBorder="1" applyAlignment="1">
      <alignment vertical="center" wrapText="1"/>
    </xf>
    <xf numFmtId="165" fontId="27" fillId="0" borderId="0" xfId="1" applyNumberFormat="1" applyFont="1" applyFill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165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4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 applyBorder="1" applyAlignment="1">
      <alignment horizontal="center" vertical="center" readingOrder="2"/>
    </xf>
    <xf numFmtId="165" fontId="35" fillId="0" borderId="1" xfId="1" applyNumberFormat="1" applyFont="1" applyFill="1" applyBorder="1" applyAlignment="1">
      <alignment horizontal="center" vertical="center"/>
    </xf>
    <xf numFmtId="164" fontId="19" fillId="0" borderId="0" xfId="0" applyNumberFormat="1" applyFont="1"/>
    <xf numFmtId="164" fontId="36" fillId="0" borderId="0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Alignment="1">
      <alignment horizontal="left" vertical="center"/>
    </xf>
    <xf numFmtId="164" fontId="36" fillId="0" borderId="8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Border="1" applyAlignment="1">
      <alignment horizontal="left" vertical="center" wrapText="1"/>
    </xf>
    <xf numFmtId="165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/>
    </xf>
    <xf numFmtId="10" fontId="32" fillId="0" borderId="2" xfId="2" applyNumberFormat="1" applyFont="1" applyFill="1" applyBorder="1" applyAlignment="1">
      <alignment horizontal="center" vertical="center"/>
    </xf>
    <xf numFmtId="3" fontId="19" fillId="0" borderId="0" xfId="0" applyNumberFormat="1" applyFont="1"/>
    <xf numFmtId="0" fontId="28" fillId="0" borderId="0" xfId="0" applyFont="1" applyAlignment="1">
      <alignment horizontal="right" vertical="center" readingOrder="2"/>
    </xf>
    <xf numFmtId="0" fontId="37" fillId="0" borderId="1" xfId="0" applyFont="1" applyBorder="1" applyAlignment="1">
      <alignment horizontal="center"/>
    </xf>
    <xf numFmtId="164" fontId="9" fillId="0" borderId="0" xfId="1" applyNumberFormat="1" applyFont="1"/>
    <xf numFmtId="165" fontId="35" fillId="0" borderId="0" xfId="1" applyNumberFormat="1" applyFont="1" applyFill="1" applyBorder="1" applyAlignment="1">
      <alignment horizontal="center" vertical="center" wrapText="1" readingOrder="2"/>
    </xf>
    <xf numFmtId="164" fontId="32" fillId="0" borderId="8" xfId="1" applyNumberFormat="1" applyFont="1" applyFill="1" applyBorder="1" applyAlignment="1">
      <alignment vertical="center"/>
    </xf>
    <xf numFmtId="164" fontId="27" fillId="0" borderId="2" xfId="5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 readingOrder="2"/>
    </xf>
    <xf numFmtId="164" fontId="27" fillId="0" borderId="8" xfId="1" applyNumberFormat="1" applyFont="1" applyFill="1" applyBorder="1" applyAlignment="1">
      <alignment horizontal="center" vertical="center" readingOrder="2"/>
    </xf>
    <xf numFmtId="164" fontId="30" fillId="0" borderId="8" xfId="1" applyNumberFormat="1" applyFont="1" applyFill="1" applyBorder="1" applyAlignment="1">
      <alignment vertical="center"/>
    </xf>
    <xf numFmtId="165" fontId="34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9" fillId="0" borderId="0" xfId="1" applyNumberFormat="1" applyFont="1" applyFill="1"/>
    <xf numFmtId="43" fontId="9" fillId="0" borderId="0" xfId="1" applyFont="1" applyFill="1"/>
    <xf numFmtId="164" fontId="36" fillId="0" borderId="8" xfId="1" applyNumberFormat="1" applyFont="1" applyFill="1" applyBorder="1" applyAlignment="1">
      <alignment horizontal="center" wrapText="1" shrinkToFit="1"/>
    </xf>
    <xf numFmtId="164" fontId="36" fillId="0" borderId="8" xfId="1" applyNumberFormat="1" applyFont="1" applyFill="1" applyBorder="1" applyAlignment="1">
      <alignment horizontal="left" wrapText="1" shrinkToFit="1"/>
    </xf>
    <xf numFmtId="0" fontId="6" fillId="0" borderId="0" xfId="0" applyFont="1" applyAlignment="1">
      <alignment vertical="center"/>
    </xf>
    <xf numFmtId="43" fontId="32" fillId="0" borderId="0" xfId="1" applyFont="1" applyFill="1" applyBorder="1" applyAlignment="1">
      <alignment horizontal="center" vertical="center" readingOrder="2"/>
    </xf>
    <xf numFmtId="164" fontId="6" fillId="0" borderId="0" xfId="0" applyNumberFormat="1" applyFont="1" applyAlignment="1">
      <alignment vertical="center"/>
    </xf>
    <xf numFmtId="164" fontId="40" fillId="0" borderId="0" xfId="1" applyNumberFormat="1" applyFont="1" applyFill="1" applyAlignment="1">
      <alignment vertical="center"/>
    </xf>
    <xf numFmtId="164" fontId="31" fillId="0" borderId="14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Alignment="1">
      <alignment vertical="center"/>
    </xf>
    <xf numFmtId="165" fontId="45" fillId="0" borderId="0" xfId="1" applyNumberFormat="1" applyFont="1" applyFill="1" applyAlignment="1">
      <alignment vertical="center"/>
    </xf>
    <xf numFmtId="164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1" applyNumberFormat="1" applyFont="1" applyFill="1" applyBorder="1" applyAlignment="1">
      <alignment horizontal="center" vertical="center" wrapText="1" readingOrder="2"/>
    </xf>
    <xf numFmtId="37" fontId="48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center" vertical="center"/>
    </xf>
    <xf numFmtId="164" fontId="49" fillId="0" borderId="8" xfId="1" applyNumberFormat="1" applyFont="1" applyFill="1" applyBorder="1" applyAlignment="1">
      <alignment vertical="center"/>
    </xf>
    <xf numFmtId="164" fontId="49" fillId="0" borderId="0" xfId="1" applyNumberFormat="1" applyFont="1" applyFill="1" applyAlignment="1">
      <alignment vertical="center"/>
    </xf>
    <xf numFmtId="10" fontId="46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4" fontId="3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0" fontId="6" fillId="0" borderId="0" xfId="2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1" fillId="0" borderId="4" xfId="2" applyNumberFormat="1" applyFont="1" applyFill="1" applyBorder="1" applyAlignment="1">
      <alignment horizontal="center" vertical="center"/>
    </xf>
    <xf numFmtId="164" fontId="41" fillId="0" borderId="0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1" fillId="0" borderId="10" xfId="2" applyNumberFormat="1" applyFont="1" applyFill="1" applyBorder="1" applyAlignment="1">
      <alignment horizontal="center" vertical="center"/>
    </xf>
    <xf numFmtId="10" fontId="41" fillId="0" borderId="0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 readingOrder="2"/>
    </xf>
    <xf numFmtId="10" fontId="6" fillId="0" borderId="2" xfId="2" applyNumberFormat="1" applyFont="1" applyFill="1" applyBorder="1" applyAlignment="1">
      <alignment horizontal="center" vertical="center" readingOrder="2"/>
    </xf>
    <xf numFmtId="10" fontId="6" fillId="0" borderId="0" xfId="2" applyNumberFormat="1" applyFont="1" applyFill="1" applyBorder="1" applyAlignment="1">
      <alignment horizontal="center" vertical="center" readingOrder="2"/>
    </xf>
    <xf numFmtId="43" fontId="6" fillId="0" borderId="0" xfId="1" applyFont="1" applyFill="1" applyAlignment="1">
      <alignment horizontal="center" vertical="center"/>
    </xf>
    <xf numFmtId="43" fontId="6" fillId="0" borderId="0" xfId="2" applyNumberFormat="1" applyFont="1" applyFill="1" applyAlignment="1">
      <alignment horizontal="center" vertical="center"/>
    </xf>
    <xf numFmtId="164" fontId="32" fillId="0" borderId="1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165" fontId="47" fillId="0" borderId="1" xfId="1" applyNumberFormat="1" applyFont="1" applyFill="1" applyBorder="1" applyAlignment="1">
      <alignment horizontal="center" vertical="center" wrapText="1" readingOrder="2"/>
    </xf>
    <xf numFmtId="38" fontId="9" fillId="0" borderId="0" xfId="0" applyNumberFormat="1" applyFont="1"/>
    <xf numFmtId="9" fontId="31" fillId="0" borderId="3" xfId="2" applyFont="1" applyFill="1" applyBorder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2" fillId="0" borderId="1" xfId="0" applyFont="1" applyBorder="1"/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0" fontId="31" fillId="0" borderId="0" xfId="0" applyFont="1" applyAlignment="1">
      <alignment vertical="center" readingOrder="2"/>
    </xf>
    <xf numFmtId="0" fontId="32" fillId="0" borderId="1" xfId="0" applyFont="1" applyBorder="1" applyAlignment="1">
      <alignment horizontal="center"/>
    </xf>
    <xf numFmtId="164" fontId="32" fillId="0" borderId="1" xfId="1" applyNumberFormat="1" applyFont="1" applyFill="1" applyBorder="1" applyAlignment="1">
      <alignment horizontal="center"/>
    </xf>
    <xf numFmtId="0" fontId="42" fillId="0" borderId="0" xfId="0" applyFont="1" applyAlignment="1">
      <alignment horizontal="right" vertical="center" readingOrder="2"/>
    </xf>
    <xf numFmtId="49" fontId="42" fillId="0" borderId="0" xfId="0" applyNumberFormat="1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49" fontId="32" fillId="0" borderId="0" xfId="0" applyNumberFormat="1" applyFont="1" applyAlignment="1">
      <alignment horizontal="center" vertical="center" readingOrder="2"/>
    </xf>
    <xf numFmtId="38" fontId="19" fillId="0" borderId="0" xfId="0" applyNumberFormat="1" applyFont="1"/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13" fillId="0" borderId="1" xfId="0" applyFont="1" applyBorder="1"/>
    <xf numFmtId="0" fontId="31" fillId="0" borderId="14" xfId="0" applyFont="1" applyBorder="1" applyAlignment="1">
      <alignment horizontal="center" vertical="center" wrapText="1" readingOrder="2"/>
    </xf>
    <xf numFmtId="0" fontId="13" fillId="0" borderId="0" xfId="0" applyFont="1" applyAlignment="1">
      <alignment vertical="center" wrapText="1"/>
    </xf>
    <xf numFmtId="37" fontId="39" fillId="0" borderId="0" xfId="0" applyNumberFormat="1" applyFont="1" applyAlignment="1">
      <alignment horizontal="center" vertical="center" wrapText="1"/>
    </xf>
    <xf numFmtId="10" fontId="3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readingOrder="2"/>
    </xf>
    <xf numFmtId="37" fontId="27" fillId="0" borderId="0" xfId="0" quotePrefix="1" applyNumberFormat="1" applyFont="1" applyAlignment="1">
      <alignment horizontal="right" vertical="center" wrapText="1"/>
    </xf>
    <xf numFmtId="10" fontId="27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32" fillId="0" borderId="0" xfId="0" applyFont="1" applyAlignment="1">
      <alignment vertical="center" wrapText="1" readingOrder="2"/>
    </xf>
    <xf numFmtId="0" fontId="33" fillId="0" borderId="0" xfId="0" applyFont="1"/>
    <xf numFmtId="165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readingOrder="2"/>
    </xf>
    <xf numFmtId="165" fontId="26" fillId="0" borderId="4" xfId="0" applyNumberFormat="1" applyFont="1" applyBorder="1" applyAlignment="1">
      <alignment horizontal="center" vertical="center" wrapText="1" readingOrder="2"/>
    </xf>
    <xf numFmtId="0" fontId="26" fillId="0" borderId="4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/>
    </xf>
    <xf numFmtId="10" fontId="26" fillId="0" borderId="0" xfId="0" applyNumberFormat="1" applyFont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right" vertical="center" readingOrder="2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46" fillId="0" borderId="0" xfId="0" applyFont="1" applyAlignment="1">
      <alignment vertical="center" wrapText="1" readingOrder="2"/>
    </xf>
    <xf numFmtId="0" fontId="46" fillId="0" borderId="0" xfId="0" applyFont="1" applyAlignment="1">
      <alignment horizontal="center" vertical="center" wrapText="1" readingOrder="2"/>
    </xf>
    <xf numFmtId="0" fontId="45" fillId="0" borderId="0" xfId="0" applyFont="1" applyAlignment="1">
      <alignment horizontal="center" vertical="center"/>
    </xf>
    <xf numFmtId="165" fontId="46" fillId="0" borderId="4" xfId="0" applyNumberFormat="1" applyFont="1" applyBorder="1" applyAlignment="1">
      <alignment horizontal="center" vertical="center" wrapText="1" readingOrder="2"/>
    </xf>
    <xf numFmtId="0" fontId="46" fillId="0" borderId="4" xfId="0" applyFont="1" applyBorder="1" applyAlignment="1">
      <alignment horizontal="center" vertical="center" wrapText="1" readingOrder="2"/>
    </xf>
    <xf numFmtId="10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37" fontId="5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3" fontId="34" fillId="0" borderId="0" xfId="0" applyNumberFormat="1" applyFont="1"/>
    <xf numFmtId="37" fontId="31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7" fontId="31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7" fontId="32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164" fontId="34" fillId="0" borderId="0" xfId="0" applyNumberFormat="1" applyFont="1"/>
    <xf numFmtId="0" fontId="11" fillId="0" borderId="0" xfId="0" applyFont="1"/>
    <xf numFmtId="164" fontId="13" fillId="0" borderId="0" xfId="0" applyNumberFormat="1" applyFont="1"/>
    <xf numFmtId="0" fontId="32" fillId="0" borderId="0" xfId="0" applyFont="1" applyAlignment="1">
      <alignment horizontal="right" vertical="center" wrapText="1" readingOrder="2"/>
    </xf>
    <xf numFmtId="0" fontId="37" fillId="0" borderId="0" xfId="0" applyFont="1" applyAlignment="1">
      <alignment horizontal="right" vertical="center"/>
    </xf>
    <xf numFmtId="0" fontId="35" fillId="0" borderId="0" xfId="0" applyFont="1" applyAlignment="1">
      <alignment vertical="center" readingOrder="2"/>
    </xf>
    <xf numFmtId="0" fontId="36" fillId="0" borderId="1" xfId="0" applyFont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center" vertical="center" wrapText="1"/>
    </xf>
    <xf numFmtId="0" fontId="36" fillId="0" borderId="0" xfId="0" quotePrefix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3" fontId="38" fillId="0" borderId="0" xfId="0" applyNumberFormat="1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9" xfId="0" applyNumberFormat="1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0" fontId="27" fillId="0" borderId="3" xfId="2" applyNumberFormat="1" applyFont="1" applyFill="1" applyBorder="1" applyAlignment="1">
      <alignment horizontal="center" vertical="center" wrapText="1" readingOrder="2"/>
    </xf>
    <xf numFmtId="10" fontId="27" fillId="0" borderId="1" xfId="2" applyNumberFormat="1" applyFont="1" applyFill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 wrapText="1" readingOrder="2"/>
    </xf>
    <xf numFmtId="0" fontId="27" fillId="0" borderId="16" xfId="0" applyFont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/>
    </xf>
    <xf numFmtId="164" fontId="27" fillId="0" borderId="3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readingOrder="2"/>
    </xf>
    <xf numFmtId="0" fontId="26" fillId="0" borderId="0" xfId="0" applyFont="1" applyAlignment="1">
      <alignment horizontal="right" vertical="center" readingOrder="2"/>
    </xf>
    <xf numFmtId="164" fontId="27" fillId="0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 readingOrder="2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4" fontId="32" fillId="0" borderId="1" xfId="1" applyNumberFormat="1" applyFont="1" applyFill="1" applyBorder="1" applyAlignment="1">
      <alignment horizontal="center" vertical="center" readingOrder="2"/>
    </xf>
    <xf numFmtId="37" fontId="26" fillId="0" borderId="1" xfId="0" applyNumberFormat="1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0" fontId="26" fillId="0" borderId="3" xfId="0" applyFont="1" applyBorder="1" applyAlignment="1">
      <alignment horizontal="center" vertical="center" wrapText="1" readingOrder="2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2" borderId="3" xfId="0" applyFont="1" applyFill="1" applyBorder="1" applyAlignment="1">
      <alignment horizontal="center" vertical="center" wrapText="1" readingOrder="2"/>
    </xf>
    <xf numFmtId="0" fontId="31" fillId="2" borderId="0" xfId="0" applyFont="1" applyFill="1" applyAlignment="1">
      <alignment horizontal="center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164" fontId="31" fillId="0" borderId="1" xfId="0" applyNumberFormat="1" applyFont="1" applyBorder="1" applyAlignment="1">
      <alignment horizontal="center" vertical="center" wrapText="1" readingOrder="2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 readingOrder="2"/>
    </xf>
    <xf numFmtId="0" fontId="46" fillId="0" borderId="1" xfId="0" applyFont="1" applyBorder="1" applyAlignment="1">
      <alignment horizontal="center" vertical="center" wrapText="1" readingOrder="2"/>
    </xf>
    <xf numFmtId="164" fontId="45" fillId="0" borderId="3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 readingOrder="2"/>
    </xf>
    <xf numFmtId="164" fontId="46" fillId="0" borderId="0" xfId="1" applyNumberFormat="1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/>
    </xf>
    <xf numFmtId="165" fontId="46" fillId="0" borderId="3" xfId="1" applyNumberFormat="1" applyFont="1" applyFill="1" applyBorder="1" applyAlignment="1">
      <alignment horizontal="center" vertical="center" wrapText="1" readingOrder="2"/>
    </xf>
    <xf numFmtId="165" fontId="46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 readingOrder="2"/>
    </xf>
    <xf numFmtId="0" fontId="31" fillId="0" borderId="4" xfId="0" applyFont="1" applyBorder="1" applyAlignment="1">
      <alignment horizontal="center" vertical="center" wrapText="1" readingOrder="2"/>
    </xf>
    <xf numFmtId="164" fontId="3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37" fontId="16" fillId="0" borderId="4" xfId="0" applyNumberFormat="1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37" fontId="31" fillId="0" borderId="11" xfId="0" applyNumberFormat="1" applyFont="1" applyBorder="1" applyAlignment="1">
      <alignment horizontal="center" vertical="center"/>
    </xf>
    <xf numFmtId="0" fontId="34" fillId="0" borderId="12" xfId="0" applyFont="1" applyBorder="1"/>
    <xf numFmtId="0" fontId="35" fillId="0" borderId="0" xfId="0" applyFont="1" applyAlignment="1">
      <alignment horizontal="right" vertical="center" readingOrder="2"/>
    </xf>
    <xf numFmtId="165" fontId="35" fillId="0" borderId="0" xfId="1" applyNumberFormat="1" applyFont="1" applyFill="1" applyAlignment="1">
      <alignment horizontal="right" vertical="center" readingOrder="2"/>
    </xf>
    <xf numFmtId="164" fontId="28" fillId="0" borderId="1" xfId="1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 wrapText="1" readingOrder="2"/>
    </xf>
    <xf numFmtId="37" fontId="35" fillId="0" borderId="1" xfId="0" applyNumberFormat="1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/>
    </xf>
    <xf numFmtId="37" fontId="53" fillId="0" borderId="11" xfId="0" applyNumberFormat="1" applyFont="1" applyFill="1" applyBorder="1" applyAlignment="1">
      <alignment horizontal="center" vertical="center"/>
    </xf>
    <xf numFmtId="0" fontId="54" fillId="0" borderId="12" xfId="0" applyFont="1" applyFill="1" applyBorder="1"/>
    <xf numFmtId="37" fontId="53" fillId="0" borderId="11" xfId="0" applyNumberFormat="1" applyFont="1" applyFill="1" applyBorder="1" applyAlignment="1">
      <alignment horizontal="center" vertical="center"/>
    </xf>
    <xf numFmtId="0" fontId="54" fillId="0" borderId="0" xfId="0" applyFont="1" applyFill="1"/>
    <xf numFmtId="37" fontId="53" fillId="0" borderId="11" xfId="0" applyNumberFormat="1" applyFont="1" applyFill="1" applyBorder="1" applyAlignment="1">
      <alignment horizontal="center" vertical="center" wrapText="1"/>
    </xf>
    <xf numFmtId="37" fontId="53" fillId="0" borderId="0" xfId="0" applyNumberFormat="1" applyFont="1" applyFill="1" applyAlignment="1">
      <alignment horizontal="center" vertical="center"/>
    </xf>
    <xf numFmtId="37" fontId="53" fillId="0" borderId="0" xfId="0" applyNumberFormat="1" applyFont="1" applyFill="1" applyAlignment="1">
      <alignment horizontal="center" vertical="center" wrapText="1"/>
    </xf>
    <xf numFmtId="9" fontId="53" fillId="0" borderId="0" xfId="2" applyFont="1" applyFill="1" applyAlignment="1">
      <alignment horizontal="center" vertical="center"/>
    </xf>
    <xf numFmtId="37" fontId="52" fillId="0" borderId="9" xfId="0" applyNumberFormat="1" applyFont="1" applyFill="1" applyBorder="1" applyAlignment="1">
      <alignment horizontal="center" vertical="center" wrapText="1"/>
    </xf>
    <xf numFmtId="37" fontId="5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/>
    <xf numFmtId="37" fontId="55" fillId="0" borderId="0" xfId="0" applyNumberFormat="1" applyFont="1" applyFill="1" applyAlignment="1">
      <alignment horizontal="center" vertical="center"/>
    </xf>
    <xf numFmtId="164" fontId="55" fillId="0" borderId="8" xfId="0" applyNumberFormat="1" applyFont="1" applyFill="1" applyBorder="1" applyAlignment="1">
      <alignment horizontal="left" vertical="center" wrapText="1" shrinkToFit="1"/>
    </xf>
    <xf numFmtId="0" fontId="56" fillId="0" borderId="0" xfId="0" applyFont="1" applyFill="1"/>
    <xf numFmtId="0" fontId="23" fillId="0" borderId="0" xfId="0" applyFont="1" applyFill="1" applyAlignment="1">
      <alignment horizontal="center"/>
    </xf>
    <xf numFmtId="0" fontId="52" fillId="0" borderId="0" xfId="0" applyFont="1" applyFill="1"/>
    <xf numFmtId="37" fontId="53" fillId="0" borderId="0" xfId="0" applyNumberFormat="1" applyFont="1" applyFill="1" applyAlignment="1">
      <alignment horizontal="right" vertical="center"/>
    </xf>
    <xf numFmtId="0" fontId="54" fillId="0" borderId="0" xfId="0" applyFont="1" applyFill="1"/>
    <xf numFmtId="164" fontId="54" fillId="0" borderId="0" xfId="0" applyNumberFormat="1" applyFont="1" applyFill="1"/>
    <xf numFmtId="0" fontId="0" fillId="0" borderId="0" xfId="0" applyFill="1"/>
    <xf numFmtId="3" fontId="0" fillId="0" borderId="0" xfId="0" applyNumberFormat="1" applyFill="1"/>
    <xf numFmtId="37" fontId="0" fillId="0" borderId="0" xfId="0" applyNumberFormat="1" applyFill="1"/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67235</xdr:colOff>
      <xdr:row>40</xdr:row>
      <xdr:rowOff>41274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1E9AA-07F6-9CCB-FD6C-F222FC84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129118" y="0"/>
          <a:ext cx="6118411" cy="8770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8%20&#1589;&#1606;&#1583;&#1608;&#1602;%20&#1576;&#1575;%20&#1578;&#1590;&#1605;&#1740;&#1606;%20&#1705;&#1740;&#1575;&#1606;/&#1711;&#1586;&#1575;&#1585;&#1588;%20&#1605;&#1575;&#1607;&#1575;&#1606;&#1607;/1404/12/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Relationship Id="rId2" Type="http://schemas.openxmlformats.org/officeDocument/2006/relationships/externalLinkPath" Target="file:///\\192.168.200.6\Back%20Office\Fund\fund\8%20&#1589;&#1606;&#1583;&#1608;&#1602;%20&#1576;&#1575;%20&#1578;&#1590;&#1605;&#1740;&#1606;%20&#1705;&#1740;&#1575;&#1606;\&#1711;&#1586;&#1575;&#1585;&#1588;%20&#1605;&#1575;&#1607;&#1575;&#1606;&#1607;\1404\12\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Relationship Id="rId1" Type="http://schemas.openxmlformats.org/officeDocument/2006/relationships/externalLinkPath" Target="/Fund/fund/8%20&#1589;&#1606;&#1583;&#1608;&#1602;%20&#1576;&#1575;%20&#1578;&#1590;&#1605;&#1740;&#1606;%20&#1705;&#1740;&#1575;&#1606;/&#1711;&#1586;&#1575;&#1585;&#1588;%20&#1605;&#1575;&#1607;&#1575;&#1606;&#1607;/1404/12/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روکش"/>
      <sheetName val=" سهام "/>
      <sheetName val="اختیار معامله"/>
      <sheetName val="اوراق "/>
      <sheetName val="صندوق"/>
      <sheetName val="تعدیل اوراق "/>
      <sheetName val="سپرده"/>
      <sheetName val="گواهی شمش"/>
      <sheetName val="درآمدها"/>
      <sheetName val="درآمد سرمایه گذاری در سهام "/>
      <sheetName val="درآمد سرمایه گذاری در صندوق"/>
      <sheetName val="درآمد سرمایه گذاری در اوراق بها"/>
      <sheetName val="درآمد سرمایه گذاری در گواهش شمش"/>
      <sheetName val="مبالغ تخصیص اوراق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lfetf3.irbroker.com/detailLedgerReport.do?method=detailLedgerList&amp;activity=detail-ledger-report&amp;dll.fund-id=1&amp;dll.start-dl-number=7000922&amp;dll.end-dl-number=7000922&amp;dll.start-voucher-number=&amp;dll.end-voucher-number=&amp;dll.start-voucher-temp-number=&amp;dll.end-voucher-temp-number=&amp;dll.start-date=1403/09/01&amp;dll.end-date=1404/05/31&amp;dll.start-sl-number=1360&amp;dll.end-sl-number=1360&amp;dll.without-final-deals=0&amp;dll.by-opening-quotes=0&amp;dll.by-closing-function=true&amp;dll.by-closing-quotes=0&amp;dll.by-definitive-documents=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view="pageBreakPreview" zoomScale="85" zoomScaleNormal="100" zoomScaleSheetLayoutView="85" workbookViewId="0">
      <selection sqref="A1:A1048576"/>
    </sheetView>
  </sheetViews>
  <sheetFormatPr defaultColWidth="9.140625" defaultRowHeight="17.25"/>
  <cols>
    <col min="1" max="16384" width="9.140625" style="11"/>
  </cols>
  <sheetData>
    <row r="8" spans="1:12">
      <c r="L8" s="11" t="s">
        <v>48</v>
      </c>
    </row>
    <row r="9" spans="1:12">
      <c r="I9"/>
    </row>
    <row r="10" spans="1:12">
      <c r="I10" s="15"/>
    </row>
    <row r="14" spans="1:12" ht="15" customHeight="1">
      <c r="A14" s="286" t="s">
        <v>60</v>
      </c>
      <c r="B14" s="286"/>
      <c r="C14" s="286"/>
      <c r="D14" s="286"/>
      <c r="E14" s="286"/>
      <c r="F14" s="286"/>
      <c r="G14" s="286"/>
      <c r="H14" s="286"/>
      <c r="I14" s="286"/>
      <c r="J14" s="286"/>
    </row>
    <row r="15" spans="1:12" ht="15" customHeight="1">
      <c r="A15" s="286"/>
      <c r="B15" s="286"/>
      <c r="C15" s="286"/>
      <c r="D15" s="286"/>
      <c r="E15" s="286"/>
      <c r="F15" s="286"/>
      <c r="G15" s="286"/>
      <c r="H15" s="286"/>
      <c r="I15" s="286"/>
      <c r="J15" s="286"/>
    </row>
    <row r="16" spans="1:12" ht="15" customHeight="1">
      <c r="A16" s="286"/>
      <c r="B16" s="286"/>
      <c r="C16" s="286"/>
      <c r="D16" s="286"/>
      <c r="E16" s="286"/>
      <c r="F16" s="286"/>
      <c r="G16" s="286"/>
      <c r="H16" s="286"/>
      <c r="I16" s="286"/>
      <c r="J16" s="286"/>
    </row>
    <row r="18" spans="1:10" ht="15" customHeight="1">
      <c r="A18" s="286" t="s">
        <v>199</v>
      </c>
      <c r="B18" s="286"/>
      <c r="C18" s="286"/>
      <c r="D18" s="286"/>
      <c r="E18" s="286"/>
      <c r="F18" s="286"/>
      <c r="G18" s="286"/>
      <c r="H18" s="286"/>
      <c r="I18" s="286"/>
      <c r="J18" s="286"/>
    </row>
    <row r="19" spans="1:10" ht="15" customHeight="1">
      <c r="A19" s="286"/>
      <c r="B19" s="286"/>
      <c r="C19" s="286"/>
      <c r="D19" s="286"/>
      <c r="E19" s="286"/>
      <c r="F19" s="286"/>
      <c r="G19" s="286"/>
      <c r="H19" s="286"/>
      <c r="I19" s="286"/>
      <c r="J19" s="286"/>
    </row>
    <row r="20" spans="1:10" ht="15" customHeight="1">
      <c r="A20" s="286"/>
      <c r="B20" s="286"/>
      <c r="C20" s="286"/>
      <c r="D20" s="286"/>
      <c r="E20" s="286"/>
      <c r="F20" s="286"/>
      <c r="G20" s="286"/>
      <c r="H20" s="286"/>
      <c r="I20" s="286"/>
      <c r="J20" s="286"/>
    </row>
    <row r="21" spans="1:10" ht="1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AC14"/>
  <sheetViews>
    <sheetView rightToLeft="1" view="pageBreakPreview" zoomScale="60" zoomScaleNormal="100" workbookViewId="0">
      <selection activeCell="A14" sqref="A14:XFD24"/>
    </sheetView>
  </sheetViews>
  <sheetFormatPr defaultColWidth="9.140625" defaultRowHeight="15"/>
  <cols>
    <col min="1" max="1" width="59.7109375" style="243" bestFit="1" customWidth="1"/>
    <col min="2" max="2" width="1.28515625" style="243" customWidth="1"/>
    <col min="3" max="3" width="24.85546875" style="158" bestFit="1" customWidth="1"/>
    <col min="4" max="4" width="1" style="243" customWidth="1"/>
    <col min="5" max="5" width="26.7109375" style="159" bestFit="1" customWidth="1"/>
    <col min="6" max="6" width="0.85546875" style="159" customWidth="1"/>
    <col min="7" max="7" width="27.28515625" style="159" bestFit="1" customWidth="1"/>
    <col min="8" max="8" width="1" style="257" customWidth="1"/>
    <col min="9" max="9" width="26.7109375" style="257" bestFit="1" customWidth="1"/>
    <col min="10" max="10" width="0.5703125" style="257" customWidth="1"/>
    <col min="11" max="11" width="31" style="258" bestFit="1" customWidth="1"/>
    <col min="12" max="12" width="0.5703125" style="243" customWidth="1"/>
    <col min="13" max="13" width="26.28515625" style="158" bestFit="1" customWidth="1"/>
    <col min="14" max="14" width="0.85546875" style="158" customWidth="1"/>
    <col min="15" max="15" width="25.7109375" style="159" bestFit="1" customWidth="1"/>
    <col min="16" max="16" width="0.85546875" style="159" customWidth="1"/>
    <col min="17" max="17" width="25.7109375" style="159" bestFit="1" customWidth="1"/>
    <col min="18" max="18" width="0.85546875" style="159" customWidth="1"/>
    <col min="19" max="19" width="26.28515625" style="159" bestFit="1" customWidth="1"/>
    <col min="20" max="20" width="1.42578125" style="159" customWidth="1"/>
    <col min="21" max="21" width="15.140625" style="258" customWidth="1"/>
    <col min="22" max="22" width="29.85546875" style="258" customWidth="1"/>
    <col min="23" max="16384" width="9.140625" style="243"/>
  </cols>
  <sheetData>
    <row r="1" spans="1:29" ht="27.75">
      <c r="A1" s="362" t="s">
        <v>187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242"/>
    </row>
    <row r="2" spans="1:29" ht="27.75">
      <c r="A2" s="362" t="s">
        <v>46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242"/>
    </row>
    <row r="3" spans="1:29" ht="27.75">
      <c r="A3" s="362" t="s">
        <v>197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242"/>
    </row>
    <row r="5" spans="1:29" s="245" customFormat="1" ht="24.75">
      <c r="A5" s="363" t="s">
        <v>172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244"/>
    </row>
    <row r="6" spans="1:29" s="245" customFormat="1" ht="9.75" customHeight="1">
      <c r="C6" s="149"/>
      <c r="E6" s="150"/>
      <c r="F6" s="150"/>
      <c r="G6" s="150"/>
      <c r="H6" s="246"/>
      <c r="I6" s="246"/>
      <c r="J6" s="246"/>
      <c r="K6" s="247"/>
      <c r="M6" s="149"/>
      <c r="N6" s="149"/>
      <c r="O6" s="150"/>
      <c r="P6" s="150"/>
      <c r="Q6" s="150"/>
      <c r="R6" s="150"/>
      <c r="S6" s="150"/>
      <c r="T6" s="150"/>
      <c r="U6" s="247"/>
      <c r="V6" s="247"/>
    </row>
    <row r="7" spans="1:29" s="245" customFormat="1" ht="27" customHeight="1" thickBot="1">
      <c r="A7" s="248"/>
      <c r="B7" s="249"/>
      <c r="C7" s="364" t="s">
        <v>203</v>
      </c>
      <c r="D7" s="364"/>
      <c r="E7" s="364"/>
      <c r="F7" s="364"/>
      <c r="G7" s="364"/>
      <c r="H7" s="364"/>
      <c r="I7" s="364"/>
      <c r="J7" s="364"/>
      <c r="K7" s="364"/>
      <c r="L7" s="249"/>
      <c r="M7" s="364" t="s">
        <v>204</v>
      </c>
      <c r="N7" s="364"/>
      <c r="O7" s="364"/>
      <c r="P7" s="364"/>
      <c r="Q7" s="364"/>
      <c r="R7" s="364"/>
      <c r="S7" s="364"/>
      <c r="T7" s="364"/>
      <c r="U7" s="364"/>
      <c r="V7" s="250"/>
    </row>
    <row r="8" spans="1:29" s="251" customFormat="1" ht="24.75" customHeight="1">
      <c r="A8" s="368" t="s">
        <v>21</v>
      </c>
      <c r="B8" s="368"/>
      <c r="C8" s="370" t="s">
        <v>175</v>
      </c>
      <c r="D8" s="372"/>
      <c r="E8" s="373" t="s">
        <v>10</v>
      </c>
      <c r="F8" s="375"/>
      <c r="G8" s="373" t="s">
        <v>11</v>
      </c>
      <c r="H8" s="378"/>
      <c r="I8" s="380" t="s">
        <v>2</v>
      </c>
      <c r="J8" s="380"/>
      <c r="K8" s="380"/>
      <c r="L8" s="368"/>
      <c r="M8" s="370" t="s">
        <v>175</v>
      </c>
      <c r="N8" s="365"/>
      <c r="O8" s="373" t="s">
        <v>10</v>
      </c>
      <c r="P8" s="375"/>
      <c r="Q8" s="373" t="s">
        <v>11</v>
      </c>
      <c r="R8" s="375"/>
      <c r="S8" s="380" t="s">
        <v>2</v>
      </c>
      <c r="T8" s="380"/>
      <c r="U8" s="380"/>
      <c r="V8" s="250"/>
    </row>
    <row r="9" spans="1:29" s="251" customFormat="1" ht="6" customHeight="1" thickBot="1">
      <c r="A9" s="368"/>
      <c r="B9" s="368"/>
      <c r="C9" s="371"/>
      <c r="D9" s="368"/>
      <c r="E9" s="374"/>
      <c r="F9" s="376"/>
      <c r="G9" s="374"/>
      <c r="H9" s="379"/>
      <c r="I9" s="364"/>
      <c r="J9" s="364"/>
      <c r="K9" s="364"/>
      <c r="L9" s="368"/>
      <c r="M9" s="371"/>
      <c r="N9" s="366"/>
      <c r="O9" s="374"/>
      <c r="P9" s="376"/>
      <c r="Q9" s="374"/>
      <c r="R9" s="376"/>
      <c r="S9" s="364"/>
      <c r="T9" s="364"/>
      <c r="U9" s="364"/>
      <c r="V9" s="250"/>
    </row>
    <row r="10" spans="1:29" s="251" customFormat="1" ht="42.75" customHeight="1" thickBot="1">
      <c r="A10" s="369"/>
      <c r="B10" s="368"/>
      <c r="C10" s="151" t="s">
        <v>49</v>
      </c>
      <c r="D10" s="368"/>
      <c r="E10" s="188" t="s">
        <v>50</v>
      </c>
      <c r="F10" s="377"/>
      <c r="G10" s="188" t="s">
        <v>51</v>
      </c>
      <c r="H10" s="379"/>
      <c r="I10" s="252" t="s">
        <v>6</v>
      </c>
      <c r="J10" s="252"/>
      <c r="K10" s="253" t="s">
        <v>16</v>
      </c>
      <c r="L10" s="368"/>
      <c r="M10" s="151" t="s">
        <v>49</v>
      </c>
      <c r="N10" s="367"/>
      <c r="O10" s="188" t="s">
        <v>50</v>
      </c>
      <c r="P10" s="377"/>
      <c r="Q10" s="188" t="s">
        <v>51</v>
      </c>
      <c r="R10" s="377"/>
      <c r="S10" s="152" t="s">
        <v>6</v>
      </c>
      <c r="T10" s="152"/>
      <c r="U10" s="253" t="s">
        <v>16</v>
      </c>
      <c r="V10" s="250"/>
    </row>
    <row r="11" spans="1:29" s="144" customFormat="1" ht="60.75" customHeight="1">
      <c r="A11" s="153" t="s">
        <v>173</v>
      </c>
      <c r="C11" s="3">
        <v>0</v>
      </c>
      <c r="D11" s="3"/>
      <c r="E11" s="3">
        <v>0</v>
      </c>
      <c r="F11" s="3"/>
      <c r="G11" s="3">
        <f>'درآمد ناشی ازفروش'!I57</f>
        <v>0</v>
      </c>
      <c r="H11" s="3"/>
      <c r="I11" s="3">
        <f>C11+E11+G11</f>
        <v>0</v>
      </c>
      <c r="K11" s="254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ازفروش'!Q57</f>
        <v>6238002902</v>
      </c>
      <c r="R11" s="3"/>
      <c r="S11" s="3">
        <f>M11+O11+Q11</f>
        <v>6238002902</v>
      </c>
      <c r="T11" s="154"/>
      <c r="U11" s="254">
        <f>S11/درآمدها!J4</f>
        <v>3.7040569694365504E-3</v>
      </c>
      <c r="V11" s="254"/>
    </row>
    <row r="12" spans="1:29" s="3" customFormat="1" ht="41.25" customHeight="1" thickBot="1">
      <c r="A12" s="255"/>
      <c r="B12" s="255"/>
      <c r="C12" s="155">
        <f>SUM(C11:C11)</f>
        <v>0</v>
      </c>
      <c r="D12" s="156">
        <v>0</v>
      </c>
      <c r="E12" s="155">
        <f>SUM(E11:E11)</f>
        <v>0</v>
      </c>
      <c r="F12" s="156">
        <v>0</v>
      </c>
      <c r="G12" s="155">
        <f>SUM(G11:G11)</f>
        <v>0</v>
      </c>
      <c r="H12" s="156">
        <v>0</v>
      </c>
      <c r="I12" s="155">
        <f>SUM(I11:I11)</f>
        <v>0</v>
      </c>
      <c r="J12" s="256">
        <v>0</v>
      </c>
      <c r="K12" s="157">
        <f>SUM(K11:K11)</f>
        <v>0</v>
      </c>
      <c r="L12" s="255"/>
      <c r="M12" s="155">
        <f>SUM(M11:M11)</f>
        <v>0</v>
      </c>
      <c r="O12" s="155">
        <f>SUM(O11:O11)</f>
        <v>0</v>
      </c>
      <c r="Q12" s="155">
        <f>SUM(Q11:Q11)</f>
        <v>6238002902</v>
      </c>
      <c r="S12" s="155">
        <f>SUM(S11:S11)</f>
        <v>6238002902</v>
      </c>
      <c r="T12" s="256"/>
      <c r="U12" s="157">
        <f>SUM(U11:U11)</f>
        <v>3.7040569694365504E-3</v>
      </c>
    </row>
    <row r="13" spans="1:29" s="3" customFormat="1" ht="31.5" thickTop="1">
      <c r="A13" s="243"/>
      <c r="B13" s="243"/>
      <c r="C13" s="158"/>
      <c r="E13" s="159"/>
      <c r="G13" s="159"/>
      <c r="I13" s="257"/>
      <c r="J13" s="154"/>
      <c r="K13" s="258"/>
      <c r="L13" s="144"/>
      <c r="M13" s="158"/>
      <c r="O13" s="257"/>
      <c r="Q13" s="257"/>
      <c r="S13" s="257"/>
      <c r="T13" s="257"/>
      <c r="U13" s="258"/>
    </row>
    <row r="14" spans="1:29" s="159" customFormat="1" ht="30.75">
      <c r="A14" s="243"/>
      <c r="B14" s="243"/>
      <c r="C14" s="158"/>
      <c r="D14" s="243"/>
      <c r="H14" s="257"/>
      <c r="I14" s="257"/>
      <c r="J14" s="257"/>
      <c r="K14" s="258"/>
      <c r="L14" s="243"/>
      <c r="M14" s="158"/>
      <c r="N14" s="158"/>
      <c r="Q14" s="160"/>
      <c r="U14" s="258"/>
      <c r="V14" s="258"/>
      <c r="W14" s="243"/>
      <c r="X14" s="243"/>
      <c r="Y14" s="243"/>
      <c r="Z14" s="243"/>
      <c r="AA14" s="243"/>
      <c r="AB14" s="243"/>
      <c r="AC14" s="243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view="pageBreakPreview" zoomScaleNormal="100" zoomScaleSheetLayoutView="100" workbookViewId="0">
      <selection activeCell="A14" sqref="A14:XFD77"/>
    </sheetView>
  </sheetViews>
  <sheetFormatPr defaultColWidth="9.140625" defaultRowHeight="21.75"/>
  <cols>
    <col min="1" max="1" width="39.28515625" style="81" bestFit="1" customWidth="1"/>
    <col min="2" max="2" width="0.7109375" style="81" customWidth="1"/>
    <col min="3" max="3" width="18.42578125" style="94" customWidth="1"/>
    <col min="4" max="4" width="1.42578125" style="94" customWidth="1"/>
    <col min="5" max="5" width="21.7109375" style="94" customWidth="1"/>
    <col min="6" max="6" width="1.42578125" style="94" customWidth="1"/>
    <col min="7" max="7" width="26.140625" style="94" customWidth="1"/>
    <col min="8" max="8" width="1.28515625" style="81" customWidth="1"/>
    <col min="9" max="9" width="23.5703125" style="81" bestFit="1" customWidth="1"/>
    <col min="10" max="10" width="0.7109375" style="1" customWidth="1"/>
    <col min="11" max="16384" width="9.140625" style="1"/>
  </cols>
  <sheetData>
    <row r="1" spans="1:10" ht="22.5">
      <c r="A1" s="386" t="str">
        <f>' سهام'!$A$1</f>
        <v>صندوق سرمایه‌گذاری قابل معامله بخشی کیان (فارما)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0" ht="22.5">
      <c r="A2" s="386" t="s">
        <v>46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0" ht="22.5">
      <c r="A3" s="386" t="str">
        <f>' سهام'!A3</f>
        <v>برای ماه منتهی به 1405/01/31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0" ht="22.5">
      <c r="A4" s="209"/>
      <c r="B4" s="209"/>
      <c r="C4" s="209"/>
      <c r="D4" s="209"/>
      <c r="E4" s="209"/>
      <c r="F4" s="209"/>
      <c r="G4" s="209"/>
      <c r="H4" s="209"/>
      <c r="I4" s="209"/>
      <c r="J4" s="209"/>
    </row>
    <row r="5" spans="1:10">
      <c r="A5" s="383" t="s">
        <v>27</v>
      </c>
      <c r="B5" s="383"/>
      <c r="C5" s="383"/>
      <c r="D5" s="383"/>
      <c r="E5" s="383"/>
      <c r="F5" s="383"/>
      <c r="G5" s="383"/>
      <c r="H5" s="383"/>
      <c r="I5" s="383"/>
      <c r="J5" s="383"/>
    </row>
    <row r="6" spans="1:10" ht="22.5" thickBot="1">
      <c r="A6" s="192"/>
      <c r="B6" s="192"/>
      <c r="C6" s="52"/>
      <c r="D6" s="52"/>
      <c r="E6" s="52"/>
      <c r="F6" s="52"/>
      <c r="G6" s="52"/>
      <c r="H6" s="192"/>
      <c r="I6" s="192"/>
      <c r="J6" s="210"/>
    </row>
    <row r="7" spans="1:10" ht="37.5" customHeight="1" thickBot="1">
      <c r="A7" s="381" t="s">
        <v>17</v>
      </c>
      <c r="B7" s="381"/>
      <c r="C7" s="382" t="str">
        <f>'درآمد سود سهام'!$I$6</f>
        <v>طی فروردین ماه</v>
      </c>
      <c r="D7" s="382"/>
      <c r="E7" s="382"/>
      <c r="F7" s="382"/>
      <c r="G7" s="384" t="str">
        <f>'درآمد سود سهام'!$O$6</f>
        <v>از ابتدای سال مالی تا پایان فروردین ماه</v>
      </c>
      <c r="H7" s="385"/>
      <c r="I7" s="385"/>
      <c r="J7" s="385"/>
    </row>
    <row r="8" spans="1:10" ht="37.5">
      <c r="A8" s="211" t="s">
        <v>13</v>
      </c>
      <c r="B8" s="56"/>
      <c r="C8" s="148" t="s">
        <v>14</v>
      </c>
      <c r="D8" s="104"/>
      <c r="E8" s="148" t="s">
        <v>15</v>
      </c>
      <c r="F8" s="105"/>
      <c r="G8" s="148" t="s">
        <v>14</v>
      </c>
      <c r="H8" s="56"/>
      <c r="I8" s="211" t="s">
        <v>15</v>
      </c>
      <c r="J8" s="212"/>
    </row>
    <row r="9" spans="1:10" ht="27" customHeight="1">
      <c r="A9" s="213" t="s">
        <v>182</v>
      </c>
      <c r="B9" s="67"/>
      <c r="C9" s="62">
        <v>0</v>
      </c>
      <c r="D9" s="67"/>
      <c r="E9" s="214">
        <f>C9/$C$12</f>
        <v>0</v>
      </c>
      <c r="F9" s="67"/>
      <c r="G9" s="62">
        <v>159178</v>
      </c>
      <c r="H9" s="67"/>
      <c r="I9" s="214">
        <f>G9/$G$12</f>
        <v>8.4722567867166331E-4</v>
      </c>
      <c r="J9" s="212"/>
    </row>
    <row r="10" spans="1:10" ht="27" customHeight="1">
      <c r="A10" s="213" t="s">
        <v>181</v>
      </c>
      <c r="B10" s="67"/>
      <c r="C10" s="62">
        <v>72582452</v>
      </c>
      <c r="D10" s="67"/>
      <c r="E10" s="214">
        <f>C10/$C$12</f>
        <v>0.99994390143272327</v>
      </c>
      <c r="F10" s="67"/>
      <c r="G10" s="62">
        <v>187688916</v>
      </c>
      <c r="H10" s="67"/>
      <c r="I10" s="214">
        <f>G10/$G$12</f>
        <v>0.99897516765664107</v>
      </c>
      <c r="J10" s="212"/>
    </row>
    <row r="11" spans="1:10" ht="27" customHeight="1" thickBot="1">
      <c r="A11" s="213" t="s">
        <v>183</v>
      </c>
      <c r="B11" s="67"/>
      <c r="C11" s="62">
        <v>4072</v>
      </c>
      <c r="D11" s="67"/>
      <c r="E11" s="214">
        <f>C11/$C$12</f>
        <v>5.6098567276757873E-5</v>
      </c>
      <c r="F11" s="67"/>
      <c r="G11" s="62">
        <v>33369</v>
      </c>
      <c r="H11" s="67"/>
      <c r="I11" s="214">
        <f>G11/$G$12</f>
        <v>1.7760666468729809E-4</v>
      </c>
      <c r="J11" s="212"/>
    </row>
    <row r="12" spans="1:10" ht="22.5" thickBot="1">
      <c r="A12" s="98" t="s">
        <v>2</v>
      </c>
      <c r="B12" s="99"/>
      <c r="C12" s="134">
        <f>SUM(C9:C11)</f>
        <v>72586524</v>
      </c>
      <c r="D12" s="67"/>
      <c r="E12" s="126">
        <f>SUM(E9:E11)</f>
        <v>1</v>
      </c>
      <c r="F12" s="67"/>
      <c r="G12" s="134">
        <f>SUM(G9:G11)</f>
        <v>187881463</v>
      </c>
      <c r="H12" s="67"/>
      <c r="I12" s="126">
        <f>SUM(I9:I11)</f>
        <v>1</v>
      </c>
      <c r="J12" s="212"/>
    </row>
    <row r="13" spans="1:10" ht="22.5" thickTop="1">
      <c r="D13" s="67"/>
      <c r="F13" s="67"/>
      <c r="H13" s="67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4" type="noConversion"/>
  <pageMargins left="0.7" right="0.7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15"/>
  <sheetViews>
    <sheetView rightToLeft="1" view="pageBreakPreview" zoomScaleNormal="100" zoomScaleSheetLayoutView="100" workbookViewId="0">
      <selection activeCell="A16" sqref="A16:XFD98"/>
    </sheetView>
  </sheetViews>
  <sheetFormatPr defaultColWidth="9.140625" defaultRowHeight="17.25"/>
  <cols>
    <col min="1" max="1" width="27.42578125" style="67" customWidth="1"/>
    <col min="2" max="2" width="0.5703125" style="67" customWidth="1"/>
    <col min="3" max="3" width="13.5703125" style="67" bestFit="1" customWidth="1"/>
    <col min="4" max="4" width="0.85546875" style="67" customWidth="1"/>
    <col min="5" max="5" width="16" style="259" customWidth="1"/>
    <col min="6" max="6" width="0.7109375" style="67" customWidth="1"/>
    <col min="7" max="7" width="10.42578125" style="67" bestFit="1" customWidth="1"/>
    <col min="8" max="8" width="0.5703125" style="67" customWidth="1"/>
    <col min="9" max="9" width="18.85546875" style="67" bestFit="1" customWidth="1"/>
    <col min="10" max="10" width="1" style="67" customWidth="1"/>
    <col min="11" max="11" width="19.5703125" style="67" bestFit="1" customWidth="1"/>
    <col min="12" max="12" width="1.140625" style="67" customWidth="1"/>
    <col min="13" max="13" width="18.85546875" style="67" bestFit="1" customWidth="1"/>
    <col min="14" max="14" width="1" style="67" customWidth="1"/>
    <col min="15" max="15" width="20.140625" style="67" bestFit="1" customWidth="1"/>
    <col min="16" max="16" width="1.140625" style="67" customWidth="1"/>
    <col min="17" max="17" width="19.5703125" style="67" bestFit="1" customWidth="1"/>
    <col min="18" max="18" width="1.140625" style="67" customWidth="1"/>
    <col min="19" max="19" width="20.140625" style="67" bestFit="1" customWidth="1"/>
    <col min="20" max="16384" width="9.140625" style="11"/>
  </cols>
  <sheetData>
    <row r="1" spans="1:19" ht="22.5">
      <c r="A1" s="359" t="str">
        <f>' سهام'!$A$1</f>
        <v>صندوق سرمایه‌گذاری قابل معامله بخشی کیان (فارما)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</row>
    <row r="2" spans="1:19" ht="22.5">
      <c r="A2" s="359" t="s">
        <v>46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19" ht="22.5">
      <c r="A3" s="359" t="str">
        <f>' سهام'!$A$3</f>
        <v>برای ماه منتهی به 1405/01/31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ht="22.5">
      <c r="A4" s="389" t="s">
        <v>62</v>
      </c>
      <c r="B4" s="389"/>
      <c r="C4" s="389"/>
      <c r="D4" s="389"/>
      <c r="E4" s="389"/>
      <c r="F4" s="389"/>
      <c r="G4" s="389"/>
      <c r="H4" s="389"/>
      <c r="I4" s="390"/>
      <c r="J4" s="390"/>
      <c r="K4" s="390"/>
      <c r="L4" s="390"/>
      <c r="M4" s="390"/>
      <c r="N4" s="390"/>
      <c r="O4" s="390"/>
      <c r="P4" s="390"/>
      <c r="Q4" s="389"/>
      <c r="R4" s="389"/>
      <c r="S4" s="389"/>
    </row>
    <row r="6" spans="1:19" ht="18.75">
      <c r="C6" s="387" t="s">
        <v>63</v>
      </c>
      <c r="D6" s="388"/>
      <c r="E6" s="388"/>
      <c r="F6" s="388"/>
      <c r="G6" s="388"/>
      <c r="I6" s="387" t="s">
        <v>203</v>
      </c>
      <c r="J6" s="388"/>
      <c r="K6" s="388"/>
      <c r="L6" s="388"/>
      <c r="M6" s="388"/>
      <c r="O6" s="387" t="s">
        <v>204</v>
      </c>
      <c r="P6" s="388"/>
      <c r="Q6" s="388"/>
      <c r="R6" s="388"/>
      <c r="S6" s="388"/>
    </row>
    <row r="7" spans="1:19" ht="37.5">
      <c r="A7" s="260" t="s">
        <v>64</v>
      </c>
      <c r="C7" s="262" t="s">
        <v>91</v>
      </c>
      <c r="E7" s="263" t="s">
        <v>92</v>
      </c>
      <c r="G7" s="262" t="s">
        <v>65</v>
      </c>
      <c r="I7" s="262" t="s">
        <v>66</v>
      </c>
      <c r="K7" s="262" t="s">
        <v>67</v>
      </c>
      <c r="M7" s="262" t="s">
        <v>68</v>
      </c>
      <c r="O7" s="262" t="s">
        <v>66</v>
      </c>
      <c r="Q7" s="262" t="s">
        <v>67</v>
      </c>
      <c r="S7" s="262" t="s">
        <v>68</v>
      </c>
    </row>
    <row r="8" spans="1:19" ht="21.75">
      <c r="A8" s="264" t="s">
        <v>126</v>
      </c>
      <c r="B8" s="265"/>
      <c r="C8" s="69" t="s">
        <v>191</v>
      </c>
      <c r="D8" s="266"/>
      <c r="E8" s="69">
        <v>0</v>
      </c>
      <c r="F8" s="266"/>
      <c r="G8" s="69">
        <v>0</v>
      </c>
      <c r="H8" s="266"/>
      <c r="I8" s="62">
        <v>0</v>
      </c>
      <c r="J8" s="62"/>
      <c r="K8" s="62">
        <v>0</v>
      </c>
      <c r="L8" s="62"/>
      <c r="M8" s="62">
        <f>I8+K8</f>
        <v>0</v>
      </c>
      <c r="N8" s="62"/>
      <c r="O8" s="62">
        <v>685</v>
      </c>
      <c r="P8" s="62"/>
      <c r="Q8" s="62">
        <v>0</v>
      </c>
      <c r="R8" s="62"/>
      <c r="S8" s="62">
        <f t="shared" ref="S8:S13" si="0">Q8+O8</f>
        <v>685</v>
      </c>
    </row>
    <row r="9" spans="1:19" ht="21.75">
      <c r="A9" s="264" t="s">
        <v>78</v>
      </c>
      <c r="B9" s="265"/>
      <c r="C9" s="69" t="s">
        <v>171</v>
      </c>
      <c r="D9" s="266"/>
      <c r="E9" s="69">
        <v>14632662</v>
      </c>
      <c r="F9" s="266"/>
      <c r="G9" s="69">
        <v>3800</v>
      </c>
      <c r="H9" s="266"/>
      <c r="I9" s="62">
        <v>0</v>
      </c>
      <c r="J9" s="62"/>
      <c r="K9" s="62">
        <v>0</v>
      </c>
      <c r="L9" s="62"/>
      <c r="M9" s="62">
        <f t="shared" ref="M9:M12" si="1">I9+K9</f>
        <v>0</v>
      </c>
      <c r="N9" s="62"/>
      <c r="O9" s="62">
        <v>55604115600</v>
      </c>
      <c r="P9" s="62"/>
      <c r="Q9" s="62">
        <v>0</v>
      </c>
      <c r="R9" s="62"/>
      <c r="S9" s="62">
        <f t="shared" si="0"/>
        <v>55604115600</v>
      </c>
    </row>
    <row r="10" spans="1:19" ht="21.75">
      <c r="A10" s="264" t="s">
        <v>98</v>
      </c>
      <c r="B10" s="265"/>
      <c r="C10" s="69" t="s">
        <v>196</v>
      </c>
      <c r="D10" s="266"/>
      <c r="E10" s="69">
        <v>21802451</v>
      </c>
      <c r="F10" s="266"/>
      <c r="G10" s="69">
        <v>1875</v>
      </c>
      <c r="H10" s="266"/>
      <c r="I10" s="62">
        <v>0</v>
      </c>
      <c r="J10" s="62"/>
      <c r="K10" s="62">
        <v>777704569</v>
      </c>
      <c r="L10" s="62"/>
      <c r="M10" s="62">
        <f t="shared" si="1"/>
        <v>777704569</v>
      </c>
      <c r="N10" s="62"/>
      <c r="O10" s="62">
        <v>40879595625</v>
      </c>
      <c r="P10" s="62"/>
      <c r="Q10" s="62">
        <v>-1793669225</v>
      </c>
      <c r="R10" s="62"/>
      <c r="S10" s="62">
        <f t="shared" si="0"/>
        <v>39085926400</v>
      </c>
    </row>
    <row r="11" spans="1:19" ht="21.75">
      <c r="A11" s="264" t="s">
        <v>106</v>
      </c>
      <c r="B11" s="265"/>
      <c r="C11" s="69" t="s">
        <v>200</v>
      </c>
      <c r="D11" s="266"/>
      <c r="E11" s="69">
        <v>2953477</v>
      </c>
      <c r="F11" s="266"/>
      <c r="G11" s="69">
        <v>1800</v>
      </c>
      <c r="H11" s="266"/>
      <c r="I11" s="62">
        <v>5316258600</v>
      </c>
      <c r="J11" s="62"/>
      <c r="K11" s="62">
        <v>-413076316</v>
      </c>
      <c r="L11" s="62"/>
      <c r="M11" s="62">
        <f t="shared" si="1"/>
        <v>4903182284</v>
      </c>
      <c r="N11" s="62"/>
      <c r="O11" s="62">
        <v>5316258600</v>
      </c>
      <c r="P11" s="62"/>
      <c r="Q11" s="62">
        <v>-413076316</v>
      </c>
      <c r="R11" s="62"/>
      <c r="S11" s="62">
        <f t="shared" si="0"/>
        <v>4903182284</v>
      </c>
    </row>
    <row r="12" spans="1:19" ht="21.75">
      <c r="A12" s="264" t="s">
        <v>119</v>
      </c>
      <c r="B12" s="265"/>
      <c r="C12" s="69" t="s">
        <v>201</v>
      </c>
      <c r="D12" s="266"/>
      <c r="E12" s="69">
        <v>8672899</v>
      </c>
      <c r="F12" s="266"/>
      <c r="G12" s="69">
        <v>1400</v>
      </c>
      <c r="H12" s="266"/>
      <c r="I12" s="62">
        <v>12142058600</v>
      </c>
      <c r="J12" s="62"/>
      <c r="K12" s="62">
        <v>-943444856</v>
      </c>
      <c r="L12" s="62"/>
      <c r="M12" s="62">
        <f t="shared" si="1"/>
        <v>11198613744</v>
      </c>
      <c r="N12" s="62"/>
      <c r="O12" s="62">
        <v>12142058600</v>
      </c>
      <c r="P12" s="62"/>
      <c r="Q12" s="62">
        <v>-943444856</v>
      </c>
      <c r="R12" s="62"/>
      <c r="S12" s="62">
        <f t="shared" si="0"/>
        <v>11198613744</v>
      </c>
    </row>
    <row r="13" spans="1:19" ht="21.75">
      <c r="A13" s="264" t="s">
        <v>80</v>
      </c>
      <c r="B13" s="265"/>
      <c r="C13" s="267" t="s">
        <v>202</v>
      </c>
      <c r="D13" s="266"/>
      <c r="E13" s="268">
        <v>16793445</v>
      </c>
      <c r="F13" s="266"/>
      <c r="G13" s="69">
        <v>1200</v>
      </c>
      <c r="H13" s="266"/>
      <c r="I13" s="62">
        <v>20152134000</v>
      </c>
      <c r="J13" s="62"/>
      <c r="K13" s="62">
        <v>-1577566045</v>
      </c>
      <c r="L13" s="62"/>
      <c r="M13" s="62">
        <f>I13+K13</f>
        <v>18574567955</v>
      </c>
      <c r="N13" s="62"/>
      <c r="O13" s="62">
        <v>20152134000</v>
      </c>
      <c r="P13" s="62"/>
      <c r="Q13" s="62">
        <v>-1577566045</v>
      </c>
      <c r="R13" s="62"/>
      <c r="S13" s="62">
        <f t="shared" si="0"/>
        <v>18574567955</v>
      </c>
    </row>
    <row r="14" spans="1:19" ht="22.5" thickBot="1">
      <c r="A14" s="67" t="s">
        <v>2</v>
      </c>
      <c r="B14" s="265"/>
      <c r="C14" s="267"/>
      <c r="D14" s="266"/>
      <c r="E14" s="268"/>
      <c r="F14" s="266"/>
      <c r="G14" s="70"/>
      <c r="H14" s="266"/>
      <c r="I14" s="132">
        <f>SUM(I8:I13)</f>
        <v>37610451200</v>
      </c>
      <c r="J14" s="62"/>
      <c r="K14" s="132">
        <f>SUM(K8:K13)</f>
        <v>-2156382648</v>
      </c>
      <c r="L14" s="62"/>
      <c r="M14" s="132">
        <f>SUM(M8:M13)</f>
        <v>35454068552</v>
      </c>
      <c r="N14" s="62"/>
      <c r="O14" s="132">
        <f>SUM(O8:O13)</f>
        <v>134094163110</v>
      </c>
      <c r="P14" s="62"/>
      <c r="Q14" s="132">
        <f>SUM(Q8:Q13)</f>
        <v>-4727756442</v>
      </c>
      <c r="R14" s="62"/>
      <c r="S14" s="132">
        <f>SUM(S8:S13)</f>
        <v>129366406668</v>
      </c>
    </row>
    <row r="15" spans="1:19" ht="22.5" thickTop="1">
      <c r="A15" s="264"/>
      <c r="B15" s="265"/>
      <c r="C15" s="267"/>
      <c r="D15" s="266"/>
      <c r="E15" s="268"/>
      <c r="F15" s="266"/>
      <c r="G15" s="70"/>
      <c r="H15" s="266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F12"/>
  <sheetViews>
    <sheetView rightToLeft="1" view="pageBreakPreview" zoomScaleNormal="100" zoomScaleSheetLayoutView="100" workbookViewId="0">
      <selection activeCell="A13" sqref="A13:XFD20"/>
    </sheetView>
  </sheetViews>
  <sheetFormatPr defaultColWidth="9.140625" defaultRowHeight="18"/>
  <cols>
    <col min="1" max="1" width="32.42578125" style="51" customWidth="1"/>
    <col min="2" max="2" width="1.42578125" style="51" customWidth="1"/>
    <col min="3" max="3" width="18.85546875" style="51" bestFit="1" customWidth="1"/>
    <col min="4" max="4" width="0.85546875" style="51" customWidth="1"/>
    <col min="5" max="5" width="26" style="51" customWidth="1"/>
    <col min="6" max="6" width="10.7109375" style="2" bestFit="1" customWidth="1"/>
    <col min="7" max="16384" width="9.140625" style="2"/>
  </cols>
  <sheetData>
    <row r="1" spans="1:6" s="270" customFormat="1" ht="18.75">
      <c r="A1" s="336" t="str">
        <f>' سهام'!$A$1</f>
        <v>صندوق سرمایه‌گذاری قابل معامله بخشی کیان (فارما)</v>
      </c>
      <c r="B1" s="336"/>
      <c r="C1" s="336"/>
      <c r="D1" s="336"/>
      <c r="E1" s="336"/>
    </row>
    <row r="2" spans="1:6" s="270" customFormat="1" ht="18.75">
      <c r="A2" s="336" t="s">
        <v>46</v>
      </c>
      <c r="B2" s="336"/>
      <c r="C2" s="336"/>
      <c r="D2" s="336"/>
      <c r="E2" s="336"/>
    </row>
    <row r="3" spans="1:6" s="270" customFormat="1" ht="18.75">
      <c r="A3" s="336" t="str">
        <f>' سهام'!A3</f>
        <v>برای ماه منتهی به 1405/01/31</v>
      </c>
      <c r="B3" s="336"/>
      <c r="C3" s="336"/>
      <c r="D3" s="336"/>
      <c r="E3" s="336"/>
    </row>
    <row r="4" spans="1:6" s="270" customFormat="1" ht="18.75">
      <c r="A4" s="216"/>
      <c r="B4" s="216"/>
      <c r="C4" s="216"/>
      <c r="D4" s="216"/>
      <c r="E4" s="216"/>
    </row>
    <row r="5" spans="1:6" ht="18.75">
      <c r="A5" s="337" t="s">
        <v>28</v>
      </c>
      <c r="B5" s="337"/>
      <c r="C5" s="337"/>
      <c r="D5" s="337"/>
      <c r="E5" s="337"/>
    </row>
    <row r="6" spans="1:6" ht="38.25" thickBot="1">
      <c r="A6" s="95"/>
      <c r="B6" s="54"/>
      <c r="C6" s="218" t="str">
        <f>'درآمد سود سهام'!$I$6</f>
        <v>طی فروردین ماه</v>
      </c>
      <c r="D6" s="56"/>
      <c r="E6" s="218" t="str">
        <f>'درآمد سود سهام'!$O$6</f>
        <v>از ابتدای سال مالی تا پایان فروردین ماه</v>
      </c>
    </row>
    <row r="7" spans="1:6" ht="16.5" customHeight="1">
      <c r="A7" s="352"/>
      <c r="B7" s="353"/>
      <c r="C7" s="354" t="s">
        <v>6</v>
      </c>
      <c r="D7" s="53"/>
      <c r="E7" s="354" t="s">
        <v>6</v>
      </c>
    </row>
    <row r="8" spans="1:6" ht="18.75" thickBot="1">
      <c r="A8" s="353"/>
      <c r="B8" s="353"/>
      <c r="C8" s="338"/>
      <c r="D8" s="57"/>
      <c r="E8" s="338"/>
    </row>
    <row r="9" spans="1:6" ht="27" customHeight="1">
      <c r="A9" s="264" t="s">
        <v>29</v>
      </c>
      <c r="B9" s="67"/>
      <c r="C9" s="62">
        <v>0</v>
      </c>
      <c r="D9" s="62"/>
      <c r="E9" s="62">
        <v>29495225926</v>
      </c>
    </row>
    <row r="10" spans="1:6" ht="27" customHeight="1">
      <c r="A10" s="264" t="s">
        <v>137</v>
      </c>
      <c r="B10" s="67"/>
      <c r="C10" s="62">
        <v>5339738</v>
      </c>
      <c r="D10" s="62"/>
      <c r="E10" s="62">
        <v>4219039938</v>
      </c>
      <c r="F10" s="271"/>
    </row>
    <row r="11" spans="1:6" ht="24.75" customHeight="1" thickBot="1">
      <c r="A11" s="272"/>
      <c r="B11" s="56"/>
      <c r="C11" s="136">
        <f>SUM(C9:C10)</f>
        <v>5339738</v>
      </c>
      <c r="D11" s="62"/>
      <c r="E11" s="136">
        <f>SUM(E9:E10)</f>
        <v>33714265864</v>
      </c>
    </row>
    <row r="12" spans="1:6" ht="18.75" thickTop="1">
      <c r="D12" s="62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51" customWidth="1"/>
    <col min="2" max="2" width="0.85546875" style="51" customWidth="1"/>
    <col min="3" max="3" width="25" style="60" bestFit="1" customWidth="1"/>
    <col min="4" max="4" width="0.85546875" style="60" customWidth="1"/>
    <col min="5" max="5" width="25" style="60" bestFit="1" customWidth="1"/>
    <col min="6" max="6" width="0.7109375" style="60" customWidth="1"/>
    <col min="7" max="7" width="23.140625" style="60" bestFit="1" customWidth="1"/>
    <col min="8" max="8" width="0.7109375" style="60" customWidth="1"/>
    <col min="9" max="9" width="23.140625" style="60" bestFit="1" customWidth="1"/>
    <col min="10" max="10" width="0.5703125" style="60" customWidth="1"/>
    <col min="11" max="11" width="17" style="60" bestFit="1" customWidth="1"/>
    <col min="12" max="12" width="0.5703125" style="60" customWidth="1"/>
    <col min="13" max="13" width="23.140625" style="60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307" t="str">
        <f>' سهام'!$A$1</f>
        <v>صندوق سرمایه‌گذاری قابل معامله بخشی کیان (فارما)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6" ht="24.75">
      <c r="A2" s="307" t="s">
        <v>46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6" ht="24.75">
      <c r="A3" s="307" t="str">
        <f>' سهام'!A3</f>
        <v>برای ماه منتهی به 1405/01/31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16" ht="24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6" ht="24.75">
      <c r="A5" s="313" t="s">
        <v>130</v>
      </c>
      <c r="B5" s="313"/>
      <c r="C5" s="313"/>
      <c r="D5" s="72"/>
      <c r="E5" s="73"/>
      <c r="F5" s="73"/>
      <c r="G5" s="73"/>
      <c r="H5" s="73"/>
      <c r="I5" s="73"/>
      <c r="J5" s="73"/>
      <c r="K5" s="73"/>
      <c r="L5" s="73"/>
      <c r="M5" s="73"/>
    </row>
    <row r="6" spans="1:16" ht="24.75">
      <c r="A6" s="128"/>
      <c r="B6" s="128"/>
      <c r="C6" s="128"/>
      <c r="D6" s="72"/>
      <c r="E6" s="73"/>
      <c r="F6" s="73"/>
      <c r="G6" s="73"/>
      <c r="H6" s="73"/>
      <c r="I6" s="73"/>
      <c r="J6" s="73"/>
      <c r="K6" s="73"/>
      <c r="L6" s="73"/>
      <c r="M6" s="73"/>
    </row>
    <row r="7" spans="1:16" ht="24.75" customHeight="1" thickBot="1">
      <c r="A7" s="74"/>
      <c r="B7" s="129"/>
      <c r="C7" s="391" t="str">
        <f>'درآمد سود سهام'!$I$6</f>
        <v>طی فروردین ماه</v>
      </c>
      <c r="D7" s="391"/>
      <c r="E7" s="391"/>
      <c r="F7" s="391"/>
      <c r="G7" s="391"/>
      <c r="H7" s="73"/>
      <c r="I7" s="391" t="str">
        <f>'درآمد سود سهام'!$O$6</f>
        <v>از ابتدای سال مالی تا پایان فروردین ماه</v>
      </c>
      <c r="J7" s="391"/>
      <c r="K7" s="391"/>
      <c r="L7" s="391"/>
      <c r="M7" s="391"/>
    </row>
    <row r="8" spans="1:16" ht="46.5" customHeight="1" thickBot="1">
      <c r="A8" s="76" t="s">
        <v>32</v>
      </c>
      <c r="B8" s="77"/>
      <c r="C8" s="78" t="s">
        <v>47</v>
      </c>
      <c r="D8" s="79"/>
      <c r="E8" s="78" t="s">
        <v>34</v>
      </c>
      <c r="F8" s="79"/>
      <c r="G8" s="78" t="s">
        <v>35</v>
      </c>
      <c r="H8" s="73"/>
      <c r="I8" s="78" t="s">
        <v>47</v>
      </c>
      <c r="J8" s="79"/>
      <c r="K8" s="78" t="s">
        <v>34</v>
      </c>
      <c r="L8" s="79"/>
      <c r="M8" s="78" t="s">
        <v>35</v>
      </c>
    </row>
    <row r="9" spans="1:16" ht="24">
      <c r="A9" s="76" t="s">
        <v>71</v>
      </c>
      <c r="B9" s="77"/>
      <c r="C9" s="80">
        <v>0</v>
      </c>
      <c r="D9" s="80"/>
      <c r="E9" s="80">
        <v>0</v>
      </c>
      <c r="F9" s="80"/>
      <c r="G9" s="80">
        <f>E9+C9</f>
        <v>0</v>
      </c>
      <c r="H9" s="80"/>
      <c r="I9" s="80">
        <v>0</v>
      </c>
      <c r="J9" s="80"/>
      <c r="K9" s="80">
        <v>0</v>
      </c>
      <c r="L9" s="80"/>
      <c r="M9" s="80">
        <f>K9+I9</f>
        <v>0</v>
      </c>
    </row>
    <row r="10" spans="1:16" s="1" customFormat="1" ht="24.75" thickBot="1">
      <c r="A10" s="58"/>
      <c r="B10" s="75"/>
      <c r="C10" s="82">
        <f>SUM(C9:C9)</f>
        <v>0</v>
      </c>
      <c r="D10" s="83"/>
      <c r="E10" s="82">
        <f>SUM(E9:E9)</f>
        <v>0</v>
      </c>
      <c r="F10" s="83"/>
      <c r="G10" s="82">
        <f>SUM(G9:G9)</f>
        <v>0</v>
      </c>
      <c r="H10" s="83"/>
      <c r="I10" s="82">
        <f>SUM(I9:I9)</f>
        <v>0</v>
      </c>
      <c r="J10" s="83"/>
      <c r="K10" s="82">
        <f>SUM(K9:K9)</f>
        <v>0</v>
      </c>
      <c r="L10" s="84" t="e">
        <f>SUM(#REF!)</f>
        <v>#REF!</v>
      </c>
      <c r="M10" s="82">
        <f>SUM(M9:M9)</f>
        <v>0</v>
      </c>
      <c r="O10" s="10"/>
      <c r="P10" s="10"/>
    </row>
    <row r="11" spans="1:16" s="1" customFormat="1" ht="22.5" thickTop="1">
      <c r="A11" s="51"/>
      <c r="B11" s="51"/>
      <c r="C11" s="60"/>
      <c r="D11" s="81"/>
      <c r="E11" s="60"/>
      <c r="F11" s="81"/>
      <c r="G11" s="60"/>
      <c r="H11" s="81"/>
      <c r="I11" s="60"/>
      <c r="J11" s="81"/>
      <c r="K11" s="60"/>
      <c r="L11" s="60"/>
      <c r="M11" s="60"/>
      <c r="N11" s="10"/>
      <c r="O11" s="10"/>
      <c r="P11" s="10"/>
    </row>
    <row r="12" spans="1:16" s="1" customFormat="1">
      <c r="A12" s="51"/>
      <c r="B12" s="51"/>
      <c r="C12" s="60"/>
      <c r="D12" s="81"/>
      <c r="E12" s="60"/>
      <c r="F12" s="81"/>
      <c r="G12" s="60"/>
      <c r="H12" s="81"/>
      <c r="I12" s="60"/>
      <c r="J12" s="81"/>
      <c r="K12" s="60"/>
      <c r="L12" s="60"/>
      <c r="M12" s="60"/>
      <c r="O12" s="10"/>
      <c r="P12" s="10"/>
    </row>
    <row r="15" spans="1:16" s="60" customFormat="1" ht="18"/>
    <row r="16" spans="1:16" s="60" customFormat="1" ht="18"/>
    <row r="17" s="60" customFormat="1" ht="18"/>
    <row r="18" s="60" customFormat="1" ht="18"/>
    <row r="19" s="60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zoomScaleNormal="100" zoomScaleSheetLayoutView="100" workbookViewId="0">
      <selection activeCell="A15" sqref="A15:XFD21"/>
    </sheetView>
  </sheetViews>
  <sheetFormatPr defaultColWidth="9.140625" defaultRowHeight="21.75"/>
  <cols>
    <col min="1" max="1" width="50.85546875" style="51" customWidth="1"/>
    <col min="2" max="2" width="0.85546875" style="51" customWidth="1"/>
    <col min="3" max="3" width="25" style="60" bestFit="1" customWidth="1"/>
    <col min="4" max="4" width="0.85546875" style="60" customWidth="1"/>
    <col min="5" max="5" width="25" style="60" bestFit="1" customWidth="1"/>
    <col min="6" max="6" width="0.7109375" style="60" customWidth="1"/>
    <col min="7" max="7" width="23.140625" style="60" bestFit="1" customWidth="1"/>
    <col min="8" max="8" width="0.7109375" style="60" customWidth="1"/>
    <col min="9" max="9" width="23.140625" style="60" bestFit="1" customWidth="1"/>
    <col min="10" max="10" width="0.5703125" style="60" customWidth="1"/>
    <col min="11" max="11" width="17" style="60" bestFit="1" customWidth="1"/>
    <col min="12" max="12" width="0.5703125" style="60" customWidth="1"/>
    <col min="13" max="13" width="23.140625" style="60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307" t="str">
        <f>' سهام'!$A$1</f>
        <v>صندوق سرمایه‌گذاری قابل معامله بخشی کیان (فارما)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6" ht="24.75">
      <c r="A2" s="307" t="s">
        <v>46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6" ht="24.75">
      <c r="A3" s="307" t="str">
        <f>' سهام'!A3</f>
        <v>برای ماه منتهی به 1405/01/31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16" ht="24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6" ht="24.75">
      <c r="A5" s="313" t="s">
        <v>129</v>
      </c>
      <c r="B5" s="313"/>
      <c r="C5" s="313"/>
      <c r="D5" s="72"/>
      <c r="E5" s="73"/>
      <c r="F5" s="73"/>
      <c r="G5" s="73"/>
      <c r="H5" s="73"/>
      <c r="I5" s="73"/>
      <c r="J5" s="73"/>
      <c r="K5" s="73"/>
      <c r="L5" s="73"/>
      <c r="M5" s="73"/>
    </row>
    <row r="6" spans="1:16" ht="24.75">
      <c r="A6" s="128"/>
      <c r="B6" s="128"/>
      <c r="C6" s="128"/>
      <c r="D6" s="72"/>
      <c r="E6" s="73"/>
      <c r="F6" s="73"/>
      <c r="G6" s="73"/>
      <c r="H6" s="73"/>
      <c r="I6" s="73"/>
      <c r="J6" s="73"/>
      <c r="K6" s="73"/>
      <c r="L6" s="73"/>
      <c r="M6" s="73"/>
    </row>
    <row r="7" spans="1:16" ht="25.5" thickBot="1">
      <c r="A7" s="74"/>
      <c r="B7" s="129"/>
      <c r="C7" s="391" t="str">
        <f>'درآمد سود سهام'!$I$6</f>
        <v>طی فروردین ماه</v>
      </c>
      <c r="D7" s="391"/>
      <c r="E7" s="391"/>
      <c r="F7" s="391"/>
      <c r="G7" s="391"/>
      <c r="H7" s="73"/>
      <c r="I7" s="391" t="str">
        <f>'درآمد سود سهام'!$O$6</f>
        <v>از ابتدای سال مالی تا پایان فروردین ماه</v>
      </c>
      <c r="J7" s="391"/>
      <c r="K7" s="391"/>
      <c r="L7" s="391"/>
      <c r="M7" s="391"/>
    </row>
    <row r="8" spans="1:16" ht="46.5" customHeight="1" thickBot="1">
      <c r="A8" s="76" t="s">
        <v>32</v>
      </c>
      <c r="B8" s="77"/>
      <c r="C8" s="78" t="s">
        <v>47</v>
      </c>
      <c r="D8" s="79"/>
      <c r="E8" s="78" t="s">
        <v>34</v>
      </c>
      <c r="F8" s="79"/>
      <c r="G8" s="78" t="s">
        <v>35</v>
      </c>
      <c r="H8" s="73"/>
      <c r="I8" s="78" t="s">
        <v>47</v>
      </c>
      <c r="J8" s="79"/>
      <c r="K8" s="78" t="s">
        <v>34</v>
      </c>
      <c r="L8" s="79"/>
      <c r="M8" s="78" t="s">
        <v>35</v>
      </c>
    </row>
    <row r="9" spans="1:16" ht="24">
      <c r="A9" s="273" t="s">
        <v>182</v>
      </c>
      <c r="B9" s="77"/>
      <c r="C9" s="80">
        <v>0</v>
      </c>
      <c r="D9" s="80"/>
      <c r="E9" s="80">
        <v>0</v>
      </c>
      <c r="F9" s="80"/>
      <c r="G9" s="80">
        <f>E9+C9</f>
        <v>0</v>
      </c>
      <c r="H9" s="80"/>
      <c r="I9" s="80">
        <v>159178</v>
      </c>
      <c r="J9" s="80"/>
      <c r="K9" s="80">
        <v>0</v>
      </c>
      <c r="L9" s="80"/>
      <c r="M9" s="80">
        <f>K9+I9</f>
        <v>159178</v>
      </c>
    </row>
    <row r="10" spans="1:16" ht="24">
      <c r="A10" s="273" t="s">
        <v>181</v>
      </c>
      <c r="B10" s="77"/>
      <c r="C10" s="80">
        <v>72582452</v>
      </c>
      <c r="D10" s="80"/>
      <c r="E10" s="80">
        <v>0</v>
      </c>
      <c r="F10" s="80"/>
      <c r="G10" s="80">
        <f>E10+C10</f>
        <v>72582452</v>
      </c>
      <c r="H10" s="80"/>
      <c r="I10" s="80">
        <v>187688916</v>
      </c>
      <c r="J10" s="80"/>
      <c r="K10" s="80">
        <v>0</v>
      </c>
      <c r="L10" s="80"/>
      <c r="M10" s="80">
        <f>K10+I10</f>
        <v>187688916</v>
      </c>
    </row>
    <row r="11" spans="1:16" ht="24">
      <c r="A11" s="273" t="s">
        <v>183</v>
      </c>
      <c r="B11" s="77"/>
      <c r="C11" s="80">
        <v>4072</v>
      </c>
      <c r="D11" s="80"/>
      <c r="E11" s="80">
        <v>0</v>
      </c>
      <c r="F11" s="80"/>
      <c r="G11" s="80">
        <f>E11+C11</f>
        <v>4072</v>
      </c>
      <c r="H11" s="80"/>
      <c r="I11" s="80">
        <v>33369</v>
      </c>
      <c r="J11" s="80"/>
      <c r="K11" s="80">
        <v>0</v>
      </c>
      <c r="L11" s="80"/>
      <c r="M11" s="80">
        <f>K11+I11</f>
        <v>33369</v>
      </c>
    </row>
    <row r="12" spans="1:16" s="1" customFormat="1" ht="24.75" thickBot="1">
      <c r="A12" s="58"/>
      <c r="B12" s="75"/>
      <c r="C12" s="82">
        <f>SUM(C9:C11)</f>
        <v>72586524</v>
      </c>
      <c r="D12" s="83"/>
      <c r="E12" s="82">
        <f>SUM(E9:E11)</f>
        <v>0</v>
      </c>
      <c r="F12" s="83"/>
      <c r="G12" s="82">
        <f>SUM(G9:G11)</f>
        <v>72586524</v>
      </c>
      <c r="H12" s="83"/>
      <c r="I12" s="82">
        <f>SUM(I9:I11)</f>
        <v>187881463</v>
      </c>
      <c r="J12" s="83"/>
      <c r="K12" s="82">
        <f>SUM(K9:K11)</f>
        <v>0</v>
      </c>
      <c r="L12" s="84" t="e">
        <f>SUM(#REF!)</f>
        <v>#REF!</v>
      </c>
      <c r="M12" s="82">
        <f>SUM(M9:M11)</f>
        <v>187881463</v>
      </c>
      <c r="O12" s="10"/>
      <c r="P12" s="10"/>
    </row>
    <row r="13" spans="1:16" s="1" customFormat="1" ht="22.5" thickTop="1">
      <c r="A13" s="51"/>
      <c r="B13" s="51"/>
      <c r="C13" s="60"/>
      <c r="D13" s="81"/>
      <c r="E13" s="60"/>
      <c r="F13" s="81"/>
      <c r="G13" s="60"/>
      <c r="H13" s="81"/>
      <c r="I13" s="60"/>
      <c r="J13" s="81"/>
      <c r="K13" s="60"/>
      <c r="L13" s="60"/>
      <c r="M13" s="60"/>
      <c r="N13" s="10"/>
      <c r="O13" s="10"/>
      <c r="P13" s="10"/>
    </row>
    <row r="14" spans="1:16" s="1" customFormat="1">
      <c r="A14" s="51"/>
      <c r="B14" s="51"/>
      <c r="C14" s="60"/>
      <c r="D14" s="81"/>
      <c r="E14" s="60"/>
      <c r="F14" s="81"/>
      <c r="G14" s="60"/>
      <c r="H14" s="81"/>
      <c r="I14" s="60"/>
      <c r="J14" s="81"/>
      <c r="K14" s="60"/>
      <c r="L14" s="60"/>
      <c r="M14" s="60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sortState xmlns:xlrd2="http://schemas.microsoft.com/office/spreadsheetml/2017/richdata2" ref="A9:A11">
    <sortCondition descending="1" ref="A11"/>
  </sortState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XEZ112"/>
  <sheetViews>
    <sheetView rightToLeft="1" view="pageBreakPreview" zoomScale="85" zoomScaleNormal="100" zoomScaleSheetLayoutView="85" workbookViewId="0">
      <selection activeCell="A63" sqref="A63:XFD76"/>
    </sheetView>
  </sheetViews>
  <sheetFormatPr defaultColWidth="9.140625" defaultRowHeight="17.25"/>
  <cols>
    <col min="1" max="1" width="37.85546875" style="67" bestFit="1" customWidth="1"/>
    <col min="2" max="2" width="1.28515625" style="67" customWidth="1"/>
    <col min="3" max="3" width="17.140625" style="67" customWidth="1"/>
    <col min="4" max="4" width="0.85546875" style="67" customWidth="1"/>
    <col min="5" max="5" width="24.140625" style="68" bestFit="1" customWidth="1"/>
    <col min="6" max="6" width="0.5703125" style="68" customWidth="1"/>
    <col min="7" max="7" width="27.42578125" style="68" bestFit="1" customWidth="1"/>
    <col min="8" max="8" width="0.85546875" style="68" customWidth="1"/>
    <col min="9" max="9" width="27.28515625" style="92" bestFit="1" customWidth="1"/>
    <col min="10" max="10" width="0.5703125" style="92" customWidth="1"/>
    <col min="11" max="11" width="19.28515625" style="92" customWidth="1"/>
    <col min="12" max="12" width="1" style="92" customWidth="1"/>
    <col min="13" max="13" width="24.5703125" style="92" bestFit="1" customWidth="1"/>
    <col min="14" max="14" width="0.42578125" style="92" customWidth="1"/>
    <col min="15" max="15" width="24.5703125" style="92" bestFit="1" customWidth="1"/>
    <col min="16" max="16" width="0.5703125" style="92" customWidth="1"/>
    <col min="17" max="17" width="27.85546875" style="92" bestFit="1" customWidth="1"/>
    <col min="18" max="18" width="27.85546875" style="92" customWidth="1"/>
    <col min="19" max="19" width="18.5703125" style="11" bestFit="1" customWidth="1"/>
    <col min="20" max="20" width="16.5703125" style="11" bestFit="1" customWidth="1"/>
    <col min="21" max="21" width="16.140625" style="11" bestFit="1" customWidth="1"/>
    <col min="22" max="22" width="16" style="11" bestFit="1" customWidth="1"/>
    <col min="23" max="24" width="15.28515625" style="11" bestFit="1" customWidth="1"/>
    <col min="25" max="25" width="13.140625" style="11" bestFit="1" customWidth="1"/>
    <col min="26" max="26" width="10.140625" style="11" bestFit="1" customWidth="1"/>
    <col min="27" max="27" width="10.7109375" style="11" bestFit="1" customWidth="1"/>
    <col min="28" max="28" width="10.42578125" style="11" bestFit="1" customWidth="1"/>
    <col min="29" max="29" width="7.85546875" style="11" bestFit="1" customWidth="1"/>
    <col min="30" max="30" width="10.7109375" style="11" bestFit="1" customWidth="1"/>
    <col min="31" max="31" width="10.42578125" style="11" bestFit="1" customWidth="1"/>
    <col min="32" max="16384" width="9.140625" style="11"/>
  </cols>
  <sheetData>
    <row r="1" spans="1:29" ht="22.5">
      <c r="A1" s="359" t="str">
        <f>' سهام'!$A$1</f>
        <v>صندوق سرمایه‌گذاری قابل معامله بخشی کیان (فارما)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217"/>
    </row>
    <row r="2" spans="1:29" ht="22.5">
      <c r="A2" s="359" t="s">
        <v>46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217"/>
    </row>
    <row r="3" spans="1:29" ht="22.5">
      <c r="A3" s="359" t="str">
        <f>' سهام'!A3</f>
        <v>برای ماه منتهی به 1405/01/31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217"/>
    </row>
    <row r="4" spans="1:29" ht="22.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</row>
    <row r="5" spans="1:29" ht="22.5">
      <c r="A5" s="274" t="s">
        <v>72</v>
      </c>
      <c r="B5" s="274"/>
      <c r="C5" s="274"/>
      <c r="D5" s="274"/>
      <c r="E5" s="274"/>
      <c r="F5" s="274"/>
      <c r="G5" s="274"/>
      <c r="H5" s="274"/>
      <c r="I5" s="274"/>
      <c r="J5" s="85"/>
      <c r="K5" s="85"/>
      <c r="L5" s="85"/>
      <c r="M5" s="85"/>
      <c r="N5" s="85"/>
      <c r="O5" s="85"/>
      <c r="P5" s="85"/>
      <c r="Q5" s="85"/>
      <c r="R5" s="85"/>
    </row>
    <row r="6" spans="1:29" ht="23.25" thickBot="1">
      <c r="A6" s="81"/>
      <c r="B6" s="81"/>
      <c r="C6" s="397" t="str">
        <f>'درآمد سود سهام'!$I$6</f>
        <v>طی فروردین ماه</v>
      </c>
      <c r="D6" s="398"/>
      <c r="E6" s="398"/>
      <c r="F6" s="398"/>
      <c r="G6" s="398"/>
      <c r="H6" s="398"/>
      <c r="I6" s="398"/>
      <c r="J6" s="86"/>
      <c r="K6" s="396" t="str">
        <f>'درآمد سود سهام'!$O$6</f>
        <v>از ابتدای سال مالی تا پایان فروردین ماه</v>
      </c>
      <c r="L6" s="396"/>
      <c r="M6" s="396"/>
      <c r="N6" s="396"/>
      <c r="O6" s="396"/>
      <c r="P6" s="396"/>
      <c r="Q6" s="396"/>
      <c r="R6" s="131"/>
      <c r="W6" s="11" t="s">
        <v>134</v>
      </c>
    </row>
    <row r="7" spans="1:29" ht="44.25" thickBot="1">
      <c r="A7" s="265" t="s">
        <v>32</v>
      </c>
      <c r="B7" s="265"/>
      <c r="C7" s="275" t="s">
        <v>3</v>
      </c>
      <c r="D7" s="265"/>
      <c r="E7" s="276" t="s">
        <v>86</v>
      </c>
      <c r="F7" s="87"/>
      <c r="G7" s="88" t="s">
        <v>36</v>
      </c>
      <c r="H7" s="87"/>
      <c r="I7" s="276" t="s">
        <v>135</v>
      </c>
      <c r="J7" s="86"/>
      <c r="K7" s="89" t="s">
        <v>3</v>
      </c>
      <c r="L7" s="90"/>
      <c r="M7" s="277" t="s">
        <v>86</v>
      </c>
      <c r="N7" s="90"/>
      <c r="O7" s="89" t="s">
        <v>36</v>
      </c>
      <c r="P7" s="90"/>
      <c r="Q7" s="88" t="s">
        <v>135</v>
      </c>
      <c r="R7" s="161"/>
      <c r="S7" s="11" t="s">
        <v>131</v>
      </c>
      <c r="T7" s="11" t="s">
        <v>132</v>
      </c>
      <c r="U7" s="11" t="s">
        <v>133</v>
      </c>
      <c r="V7" s="11" t="s">
        <v>136</v>
      </c>
    </row>
    <row r="8" spans="1:29" ht="21.75">
      <c r="A8" s="278" t="s">
        <v>101</v>
      </c>
      <c r="B8" s="279"/>
      <c r="C8" s="80">
        <v>0</v>
      </c>
      <c r="D8" s="280"/>
      <c r="E8" s="80">
        <v>0</v>
      </c>
      <c r="F8" s="121"/>
      <c r="G8" s="80">
        <f>I8-E8</f>
        <v>0</v>
      </c>
      <c r="H8" s="279"/>
      <c r="I8" s="80">
        <v>0</v>
      </c>
      <c r="J8" s="91"/>
      <c r="K8" s="120">
        <v>6186128</v>
      </c>
      <c r="L8" s="280"/>
      <c r="M8" s="120">
        <v>257374090989</v>
      </c>
      <c r="N8" s="121"/>
      <c r="O8" s="120">
        <f>Q8-M8</f>
        <v>-210558867769</v>
      </c>
      <c r="P8" s="123"/>
      <c r="Q8" s="80">
        <v>46815223220</v>
      </c>
      <c r="R8" s="80"/>
      <c r="S8" s="11" t="s">
        <v>139</v>
      </c>
      <c r="T8" s="140"/>
      <c r="U8" s="140"/>
      <c r="V8" s="140">
        <v>1077622559</v>
      </c>
      <c r="W8" s="140" t="e">
        <f t="shared" ref="W8:W39" si="0">VLOOKUP(S8,$A$8:$I$57,3,0)</f>
        <v>#N/A</v>
      </c>
      <c r="X8" s="140" t="e">
        <f t="shared" ref="X8:X39" si="1">VLOOKUP(S8,$A$8:$I$57,5,0)</f>
        <v>#N/A</v>
      </c>
      <c r="Y8" s="140" t="e">
        <f t="shared" ref="Y8:Y39" si="2">VLOOKUP(S8,$A$8:$I$57,9,0)</f>
        <v>#N/A</v>
      </c>
      <c r="Z8" s="140" t="e">
        <f t="shared" ref="Z8:Z29" si="3">W8-T8</f>
        <v>#N/A</v>
      </c>
      <c r="AA8" s="140" t="e">
        <f t="shared" ref="AA8:AA29" si="4">X8-U8</f>
        <v>#N/A</v>
      </c>
      <c r="AB8" s="140" t="e">
        <f t="shared" ref="AB8:AB29" si="5">Y8-V8</f>
        <v>#N/A</v>
      </c>
      <c r="AC8" s="140"/>
    </row>
    <row r="9" spans="1:29" ht="21.75">
      <c r="A9" s="278" t="s">
        <v>76</v>
      </c>
      <c r="B9" s="279"/>
      <c r="C9" s="80">
        <v>0</v>
      </c>
      <c r="D9" s="280"/>
      <c r="E9" s="80">
        <v>0</v>
      </c>
      <c r="F9" s="121"/>
      <c r="G9" s="80">
        <f t="shared" ref="G9:G57" si="6">I9-E9</f>
        <v>0</v>
      </c>
      <c r="H9" s="280"/>
      <c r="I9" s="80">
        <v>0</v>
      </c>
      <c r="J9" s="91"/>
      <c r="K9" s="120">
        <v>42229138</v>
      </c>
      <c r="L9" s="280"/>
      <c r="M9" s="120">
        <v>434602888321</v>
      </c>
      <c r="N9" s="121"/>
      <c r="O9" s="120">
        <f t="shared" ref="O9:O57" si="7">Q9-M9</f>
        <v>-365042669560</v>
      </c>
      <c r="P9" s="123"/>
      <c r="Q9" s="80">
        <v>69560218761</v>
      </c>
      <c r="R9" s="80"/>
      <c r="S9" s="11" t="s">
        <v>140</v>
      </c>
      <c r="T9" s="140"/>
      <c r="U9" s="140"/>
      <c r="V9" s="140">
        <v>-506569539</v>
      </c>
      <c r="W9" s="140" t="e">
        <f t="shared" si="0"/>
        <v>#N/A</v>
      </c>
      <c r="X9" s="140" t="e">
        <f t="shared" si="1"/>
        <v>#N/A</v>
      </c>
      <c r="Y9" s="140" t="e">
        <f t="shared" si="2"/>
        <v>#N/A</v>
      </c>
      <c r="Z9" s="140" t="e">
        <f t="shared" si="3"/>
        <v>#N/A</v>
      </c>
      <c r="AA9" s="140" t="e">
        <f t="shared" si="4"/>
        <v>#N/A</v>
      </c>
      <c r="AB9" s="140" t="e">
        <f t="shared" si="5"/>
        <v>#N/A</v>
      </c>
      <c r="AC9" s="140"/>
    </row>
    <row r="10" spans="1:29" ht="21.75">
      <c r="A10" s="278" t="s">
        <v>105</v>
      </c>
      <c r="B10" s="279"/>
      <c r="C10" s="80">
        <v>0</v>
      </c>
      <c r="D10" s="280"/>
      <c r="E10" s="80">
        <v>0</v>
      </c>
      <c r="F10" s="121"/>
      <c r="G10" s="80">
        <f t="shared" si="6"/>
        <v>0</v>
      </c>
      <c r="H10" s="280"/>
      <c r="I10" s="80">
        <v>0</v>
      </c>
      <c r="J10" s="91"/>
      <c r="K10" s="120">
        <v>9527282</v>
      </c>
      <c r="L10" s="280"/>
      <c r="M10" s="120">
        <v>85329431108</v>
      </c>
      <c r="N10" s="121"/>
      <c r="O10" s="120">
        <f t="shared" si="7"/>
        <v>-93816376877</v>
      </c>
      <c r="P10" s="123"/>
      <c r="Q10" s="80">
        <v>-8486945769</v>
      </c>
      <c r="R10" s="80"/>
      <c r="S10" s="11" t="s">
        <v>141</v>
      </c>
      <c r="T10" s="140"/>
      <c r="U10" s="140"/>
      <c r="V10" s="140">
        <v>-2245804180</v>
      </c>
      <c r="W10" s="140" t="e">
        <f t="shared" si="0"/>
        <v>#N/A</v>
      </c>
      <c r="X10" s="140" t="e">
        <f t="shared" si="1"/>
        <v>#N/A</v>
      </c>
      <c r="Y10" s="140" t="e">
        <f t="shared" si="2"/>
        <v>#N/A</v>
      </c>
      <c r="Z10" s="140" t="e">
        <f t="shared" si="3"/>
        <v>#N/A</v>
      </c>
      <c r="AA10" s="140" t="e">
        <f t="shared" si="4"/>
        <v>#N/A</v>
      </c>
      <c r="AB10" s="140" t="e">
        <f t="shared" si="5"/>
        <v>#N/A</v>
      </c>
      <c r="AC10" s="140"/>
    </row>
    <row r="11" spans="1:29" ht="21.75">
      <c r="A11" s="278" t="s">
        <v>109</v>
      </c>
      <c r="B11" s="279"/>
      <c r="C11" s="80">
        <v>0</v>
      </c>
      <c r="D11" s="280"/>
      <c r="E11" s="80">
        <v>0</v>
      </c>
      <c r="F11" s="121"/>
      <c r="G11" s="80">
        <f t="shared" si="6"/>
        <v>0</v>
      </c>
      <c r="H11" s="280"/>
      <c r="I11" s="80">
        <v>0</v>
      </c>
      <c r="J11" s="91"/>
      <c r="K11" s="120">
        <v>35518701</v>
      </c>
      <c r="L11" s="280"/>
      <c r="M11" s="120">
        <v>152571978854</v>
      </c>
      <c r="N11" s="121"/>
      <c r="O11" s="120">
        <f t="shared" si="7"/>
        <v>-154975588541</v>
      </c>
      <c r="P11" s="123"/>
      <c r="Q11" s="80">
        <v>-2403609687</v>
      </c>
      <c r="R11" s="80"/>
      <c r="S11" s="11" t="s">
        <v>142</v>
      </c>
      <c r="T11" s="140"/>
      <c r="U11" s="140"/>
      <c r="V11" s="140">
        <v>1634041357</v>
      </c>
      <c r="W11" s="140" t="e">
        <f t="shared" si="0"/>
        <v>#N/A</v>
      </c>
      <c r="X11" s="140" t="e">
        <f t="shared" si="1"/>
        <v>#N/A</v>
      </c>
      <c r="Y11" s="140" t="e">
        <f t="shared" si="2"/>
        <v>#N/A</v>
      </c>
      <c r="Z11" s="140" t="e">
        <f t="shared" si="3"/>
        <v>#N/A</v>
      </c>
      <c r="AA11" s="140" t="e">
        <f t="shared" si="4"/>
        <v>#N/A</v>
      </c>
      <c r="AB11" s="140" t="e">
        <f t="shared" si="5"/>
        <v>#N/A</v>
      </c>
      <c r="AC11" s="140"/>
    </row>
    <row r="12" spans="1:29" ht="21.75">
      <c r="A12" s="278" t="s">
        <v>112</v>
      </c>
      <c r="B12" s="279"/>
      <c r="C12" s="80">
        <v>0</v>
      </c>
      <c r="D12" s="280"/>
      <c r="E12" s="80">
        <v>0</v>
      </c>
      <c r="F12" s="121"/>
      <c r="G12" s="80">
        <f t="shared" si="6"/>
        <v>0</v>
      </c>
      <c r="H12" s="279"/>
      <c r="I12" s="80">
        <v>0</v>
      </c>
      <c r="J12" s="91"/>
      <c r="K12" s="120">
        <v>45265749</v>
      </c>
      <c r="L12" s="280"/>
      <c r="M12" s="120">
        <v>93420512023</v>
      </c>
      <c r="N12" s="121"/>
      <c r="O12" s="120">
        <f t="shared" si="7"/>
        <v>-84259071538</v>
      </c>
      <c r="P12" s="123"/>
      <c r="Q12" s="80">
        <v>9161440485</v>
      </c>
      <c r="R12" s="80"/>
      <c r="S12" s="11" t="s">
        <v>143</v>
      </c>
      <c r="T12" s="140"/>
      <c r="U12" s="140"/>
      <c r="V12" s="140">
        <v>4071885631</v>
      </c>
      <c r="W12" s="140" t="e">
        <f t="shared" si="0"/>
        <v>#N/A</v>
      </c>
      <c r="X12" s="140" t="e">
        <f t="shared" si="1"/>
        <v>#N/A</v>
      </c>
      <c r="Y12" s="140" t="e">
        <f t="shared" si="2"/>
        <v>#N/A</v>
      </c>
      <c r="Z12" s="140" t="e">
        <f t="shared" si="3"/>
        <v>#N/A</v>
      </c>
      <c r="AA12" s="140" t="e">
        <f t="shared" si="4"/>
        <v>#N/A</v>
      </c>
      <c r="AB12" s="140" t="e">
        <f t="shared" si="5"/>
        <v>#N/A</v>
      </c>
      <c r="AC12" s="140"/>
    </row>
    <row r="13" spans="1:29" ht="21.75">
      <c r="A13" s="278" t="s">
        <v>95</v>
      </c>
      <c r="B13" s="279"/>
      <c r="C13" s="80">
        <v>0</v>
      </c>
      <c r="D13" s="280"/>
      <c r="E13" s="80">
        <v>0</v>
      </c>
      <c r="F13" s="121"/>
      <c r="G13" s="80">
        <f t="shared" si="6"/>
        <v>0</v>
      </c>
      <c r="H13" s="279"/>
      <c r="I13" s="80">
        <v>0</v>
      </c>
      <c r="J13" s="91"/>
      <c r="K13" s="120">
        <v>156603965</v>
      </c>
      <c r="L13" s="280"/>
      <c r="M13" s="120">
        <v>201271356485</v>
      </c>
      <c r="N13" s="121"/>
      <c r="O13" s="120">
        <f t="shared" si="7"/>
        <v>-150556684658</v>
      </c>
      <c r="P13" s="123"/>
      <c r="Q13" s="80">
        <v>50714671827</v>
      </c>
      <c r="R13" s="80"/>
      <c r="S13" s="11" t="s">
        <v>144</v>
      </c>
      <c r="T13" s="140"/>
      <c r="U13" s="140"/>
      <c r="V13" s="140">
        <v>-1467020594</v>
      </c>
      <c r="W13" s="140" t="e">
        <f t="shared" si="0"/>
        <v>#N/A</v>
      </c>
      <c r="X13" s="140" t="e">
        <f t="shared" si="1"/>
        <v>#N/A</v>
      </c>
      <c r="Y13" s="140" t="e">
        <f t="shared" si="2"/>
        <v>#N/A</v>
      </c>
      <c r="Z13" s="140" t="e">
        <f t="shared" si="3"/>
        <v>#N/A</v>
      </c>
      <c r="AA13" s="140" t="e">
        <f t="shared" si="4"/>
        <v>#N/A</v>
      </c>
      <c r="AB13" s="140" t="e">
        <f t="shared" si="5"/>
        <v>#N/A</v>
      </c>
      <c r="AC13" s="140"/>
    </row>
    <row r="14" spans="1:29" ht="21.75">
      <c r="A14" s="278" t="s">
        <v>77</v>
      </c>
      <c r="B14" s="279"/>
      <c r="C14" s="80">
        <v>0</v>
      </c>
      <c r="D14" s="280"/>
      <c r="E14" s="80">
        <v>0</v>
      </c>
      <c r="F14" s="121"/>
      <c r="G14" s="80">
        <f t="shared" si="6"/>
        <v>0</v>
      </c>
      <c r="H14" s="279"/>
      <c r="I14" s="80">
        <v>0</v>
      </c>
      <c r="J14" s="91"/>
      <c r="K14" s="120">
        <v>87572285</v>
      </c>
      <c r="L14" s="280"/>
      <c r="M14" s="120">
        <v>529126687149</v>
      </c>
      <c r="N14" s="121"/>
      <c r="O14" s="120">
        <f t="shared" si="7"/>
        <v>-453069301768</v>
      </c>
      <c r="P14" s="123"/>
      <c r="Q14" s="80">
        <v>76057385381</v>
      </c>
      <c r="R14" s="80"/>
      <c r="S14" s="11" t="s">
        <v>145</v>
      </c>
      <c r="T14" s="140"/>
      <c r="U14" s="140"/>
      <c r="V14" s="140">
        <v>9721413038</v>
      </c>
      <c r="W14" s="140" t="e">
        <f t="shared" si="0"/>
        <v>#N/A</v>
      </c>
      <c r="X14" s="140" t="e">
        <f t="shared" si="1"/>
        <v>#N/A</v>
      </c>
      <c r="Y14" s="140" t="e">
        <f t="shared" si="2"/>
        <v>#N/A</v>
      </c>
      <c r="Z14" s="140" t="e">
        <f t="shared" si="3"/>
        <v>#N/A</v>
      </c>
      <c r="AA14" s="140" t="e">
        <f t="shared" si="4"/>
        <v>#N/A</v>
      </c>
      <c r="AB14" s="140" t="e">
        <f t="shared" si="5"/>
        <v>#N/A</v>
      </c>
      <c r="AC14" s="140"/>
    </row>
    <row r="15" spans="1:29" ht="21.75">
      <c r="A15" s="278" t="s">
        <v>81</v>
      </c>
      <c r="B15" s="279"/>
      <c r="C15" s="80">
        <v>0</v>
      </c>
      <c r="D15" s="280"/>
      <c r="E15" s="80">
        <v>0</v>
      </c>
      <c r="F15" s="80"/>
      <c r="G15" s="80">
        <f t="shared" si="6"/>
        <v>0</v>
      </c>
      <c r="H15" s="80"/>
      <c r="I15" s="80">
        <v>0</v>
      </c>
      <c r="J15" s="91"/>
      <c r="K15" s="120">
        <v>85268367</v>
      </c>
      <c r="L15" s="280"/>
      <c r="M15" s="120">
        <v>860909490119</v>
      </c>
      <c r="N15" s="121"/>
      <c r="O15" s="120">
        <f t="shared" si="7"/>
        <v>-665722822257</v>
      </c>
      <c r="P15" s="123"/>
      <c r="Q15" s="80">
        <v>195186667862</v>
      </c>
      <c r="R15" s="80"/>
      <c r="S15" s="11" t="s">
        <v>146</v>
      </c>
      <c r="T15" s="140"/>
      <c r="U15" s="140"/>
      <c r="V15" s="140">
        <v>10267697281</v>
      </c>
      <c r="W15" s="140" t="e">
        <f t="shared" si="0"/>
        <v>#N/A</v>
      </c>
      <c r="X15" s="140" t="e">
        <f t="shared" si="1"/>
        <v>#N/A</v>
      </c>
      <c r="Y15" s="140" t="e">
        <f t="shared" si="2"/>
        <v>#N/A</v>
      </c>
      <c r="Z15" s="140" t="e">
        <f t="shared" si="3"/>
        <v>#N/A</v>
      </c>
      <c r="AA15" s="140" t="e">
        <f t="shared" si="4"/>
        <v>#N/A</v>
      </c>
      <c r="AB15" s="140" t="e">
        <f t="shared" si="5"/>
        <v>#N/A</v>
      </c>
      <c r="AC15" s="140"/>
    </row>
    <row r="16" spans="1:29" ht="21.75">
      <c r="A16" s="278" t="s">
        <v>102</v>
      </c>
      <c r="B16" s="279"/>
      <c r="C16" s="80">
        <v>0</v>
      </c>
      <c r="D16" s="280"/>
      <c r="E16" s="80">
        <v>0</v>
      </c>
      <c r="F16" s="80"/>
      <c r="G16" s="80">
        <f t="shared" si="6"/>
        <v>0</v>
      </c>
      <c r="H16" s="80"/>
      <c r="I16" s="80">
        <v>0</v>
      </c>
      <c r="J16" s="91"/>
      <c r="K16" s="120">
        <v>13578403</v>
      </c>
      <c r="L16" s="280"/>
      <c r="M16" s="120">
        <v>328812600909</v>
      </c>
      <c r="N16" s="121"/>
      <c r="O16" s="120">
        <f t="shared" si="7"/>
        <v>-250238393457</v>
      </c>
      <c r="P16" s="123"/>
      <c r="Q16" s="80">
        <v>78574207452</v>
      </c>
      <c r="R16" s="80"/>
      <c r="S16" s="11" t="s">
        <v>147</v>
      </c>
      <c r="T16" s="140"/>
      <c r="U16" s="140"/>
      <c r="V16" s="140">
        <v>-215278232</v>
      </c>
      <c r="W16" s="140" t="e">
        <f t="shared" si="0"/>
        <v>#N/A</v>
      </c>
      <c r="X16" s="140" t="e">
        <f t="shared" si="1"/>
        <v>#N/A</v>
      </c>
      <c r="Y16" s="140" t="e">
        <f t="shared" si="2"/>
        <v>#N/A</v>
      </c>
      <c r="Z16" s="140" t="e">
        <f t="shared" si="3"/>
        <v>#N/A</v>
      </c>
      <c r="AA16" s="140" t="e">
        <f t="shared" si="4"/>
        <v>#N/A</v>
      </c>
      <c r="AB16" s="140" t="e">
        <f t="shared" si="5"/>
        <v>#N/A</v>
      </c>
      <c r="AC16" s="140"/>
    </row>
    <row r="17" spans="1:29" ht="21.75">
      <c r="A17" s="278" t="s">
        <v>104</v>
      </c>
      <c r="B17" s="279"/>
      <c r="C17" s="80">
        <v>0</v>
      </c>
      <c r="D17" s="280"/>
      <c r="E17" s="80">
        <v>0</v>
      </c>
      <c r="F17" s="80"/>
      <c r="G17" s="80">
        <f t="shared" si="6"/>
        <v>0</v>
      </c>
      <c r="H17" s="80"/>
      <c r="I17" s="80">
        <v>0</v>
      </c>
      <c r="J17" s="91"/>
      <c r="K17" s="120">
        <v>151597655</v>
      </c>
      <c r="L17" s="280"/>
      <c r="M17" s="120">
        <v>389789534598</v>
      </c>
      <c r="N17" s="121"/>
      <c r="O17" s="120">
        <f t="shared" si="7"/>
        <v>-345266206023</v>
      </c>
      <c r="P17" s="123"/>
      <c r="Q17" s="80">
        <v>44523328575</v>
      </c>
      <c r="R17" s="80"/>
      <c r="S17" s="11" t="s">
        <v>148</v>
      </c>
      <c r="T17" s="140"/>
      <c r="U17" s="140"/>
      <c r="V17" s="140">
        <v>8699048799</v>
      </c>
      <c r="W17" s="140" t="e">
        <f t="shared" si="0"/>
        <v>#N/A</v>
      </c>
      <c r="X17" s="140" t="e">
        <f t="shared" si="1"/>
        <v>#N/A</v>
      </c>
      <c r="Y17" s="140" t="e">
        <f t="shared" si="2"/>
        <v>#N/A</v>
      </c>
      <c r="Z17" s="140" t="e">
        <f t="shared" si="3"/>
        <v>#N/A</v>
      </c>
      <c r="AA17" s="140" t="e">
        <f t="shared" si="4"/>
        <v>#N/A</v>
      </c>
      <c r="AB17" s="140" t="e">
        <f t="shared" si="5"/>
        <v>#N/A</v>
      </c>
      <c r="AC17" s="140"/>
    </row>
    <row r="18" spans="1:29" ht="21.75">
      <c r="A18" s="278" t="s">
        <v>116</v>
      </c>
      <c r="B18" s="279" t="s">
        <v>192</v>
      </c>
      <c r="C18" s="80">
        <v>0</v>
      </c>
      <c r="D18" s="280"/>
      <c r="E18" s="80">
        <v>0</v>
      </c>
      <c r="F18" s="80"/>
      <c r="G18" s="80">
        <f t="shared" si="6"/>
        <v>0</v>
      </c>
      <c r="H18" s="80"/>
      <c r="I18" s="80">
        <v>0</v>
      </c>
      <c r="J18" s="91"/>
      <c r="K18" s="120">
        <v>2516283</v>
      </c>
      <c r="L18" s="280"/>
      <c r="M18" s="120">
        <v>307332632363</v>
      </c>
      <c r="N18" s="121"/>
      <c r="O18" s="120">
        <f t="shared" si="7"/>
        <v>-299674066897</v>
      </c>
      <c r="P18" s="123"/>
      <c r="Q18" s="80">
        <v>7658565466</v>
      </c>
      <c r="R18" s="80"/>
      <c r="S18" s="11" t="s">
        <v>149</v>
      </c>
      <c r="T18" s="140"/>
      <c r="U18" s="140"/>
      <c r="V18" s="140">
        <v>-1230462615</v>
      </c>
      <c r="W18" s="140" t="e">
        <f t="shared" si="0"/>
        <v>#N/A</v>
      </c>
      <c r="X18" s="140" t="e">
        <f t="shared" si="1"/>
        <v>#N/A</v>
      </c>
      <c r="Y18" s="140" t="e">
        <f t="shared" si="2"/>
        <v>#N/A</v>
      </c>
      <c r="Z18" s="140" t="e">
        <f t="shared" si="3"/>
        <v>#N/A</v>
      </c>
      <c r="AA18" s="140" t="e">
        <f t="shared" si="4"/>
        <v>#N/A</v>
      </c>
      <c r="AB18" s="140" t="e">
        <f t="shared" si="5"/>
        <v>#N/A</v>
      </c>
      <c r="AC18" s="140"/>
    </row>
    <row r="19" spans="1:29" ht="21.75">
      <c r="A19" s="278" t="s">
        <v>126</v>
      </c>
      <c r="B19" s="279"/>
      <c r="C19" s="80">
        <v>0</v>
      </c>
      <c r="D19" s="280"/>
      <c r="E19" s="80">
        <v>0</v>
      </c>
      <c r="F19" s="80"/>
      <c r="G19" s="80">
        <f t="shared" si="6"/>
        <v>0</v>
      </c>
      <c r="H19" s="80"/>
      <c r="I19" s="80">
        <v>0</v>
      </c>
      <c r="J19" s="91"/>
      <c r="K19" s="120">
        <v>101465481</v>
      </c>
      <c r="L19" s="280"/>
      <c r="M19" s="120">
        <v>421216700480</v>
      </c>
      <c r="N19" s="121"/>
      <c r="O19" s="120">
        <f t="shared" si="7"/>
        <v>-370343588337</v>
      </c>
      <c r="P19" s="123"/>
      <c r="Q19" s="80">
        <v>50873112143</v>
      </c>
      <c r="R19" s="80"/>
      <c r="S19" s="11" t="s">
        <v>150</v>
      </c>
      <c r="T19" s="140"/>
      <c r="U19" s="140"/>
      <c r="V19" s="140">
        <v>2320384645</v>
      </c>
      <c r="W19" s="140" t="e">
        <f t="shared" si="0"/>
        <v>#N/A</v>
      </c>
      <c r="X19" s="140" t="e">
        <f t="shared" si="1"/>
        <v>#N/A</v>
      </c>
      <c r="Y19" s="140" t="e">
        <f t="shared" si="2"/>
        <v>#N/A</v>
      </c>
      <c r="Z19" s="140" t="e">
        <f t="shared" si="3"/>
        <v>#N/A</v>
      </c>
      <c r="AA19" s="140" t="e">
        <f t="shared" si="4"/>
        <v>#N/A</v>
      </c>
      <c r="AB19" s="140" t="e">
        <f t="shared" si="5"/>
        <v>#N/A</v>
      </c>
      <c r="AC19" s="140"/>
    </row>
    <row r="20" spans="1:29" ht="21.75">
      <c r="A20" s="278" t="s">
        <v>97</v>
      </c>
      <c r="B20" s="279"/>
      <c r="C20" s="80">
        <v>0</v>
      </c>
      <c r="D20" s="280"/>
      <c r="E20" s="80">
        <v>0</v>
      </c>
      <c r="F20" s="80"/>
      <c r="G20" s="80">
        <f t="shared" si="6"/>
        <v>0</v>
      </c>
      <c r="H20" s="80"/>
      <c r="I20" s="80">
        <v>0</v>
      </c>
      <c r="J20" s="91"/>
      <c r="K20" s="120">
        <v>7803158</v>
      </c>
      <c r="L20" s="280"/>
      <c r="M20" s="120">
        <v>309498628019</v>
      </c>
      <c r="N20" s="121"/>
      <c r="O20" s="120">
        <f t="shared" si="7"/>
        <v>-237279964727</v>
      </c>
      <c r="P20" s="123"/>
      <c r="Q20" s="80">
        <v>72218663292</v>
      </c>
      <c r="R20" s="80"/>
      <c r="S20" s="11" t="s">
        <v>151</v>
      </c>
      <c r="T20" s="140"/>
      <c r="U20" s="140"/>
      <c r="V20" s="140">
        <v>13927092103</v>
      </c>
      <c r="W20" s="140" t="e">
        <f t="shared" si="0"/>
        <v>#N/A</v>
      </c>
      <c r="X20" s="140" t="e">
        <f t="shared" si="1"/>
        <v>#N/A</v>
      </c>
      <c r="Y20" s="140" t="e">
        <f t="shared" si="2"/>
        <v>#N/A</v>
      </c>
      <c r="Z20" s="140" t="e">
        <f t="shared" si="3"/>
        <v>#N/A</v>
      </c>
      <c r="AA20" s="140" t="e">
        <f t="shared" si="4"/>
        <v>#N/A</v>
      </c>
      <c r="AB20" s="140" t="e">
        <f t="shared" si="5"/>
        <v>#N/A</v>
      </c>
      <c r="AC20" s="140"/>
    </row>
    <row r="21" spans="1:29" ht="21.75">
      <c r="A21" s="278" t="s">
        <v>80</v>
      </c>
      <c r="B21" s="279"/>
      <c r="C21" s="80">
        <v>0</v>
      </c>
      <c r="D21" s="280"/>
      <c r="E21" s="80">
        <v>0</v>
      </c>
      <c r="F21" s="80"/>
      <c r="G21" s="80">
        <f t="shared" si="6"/>
        <v>0</v>
      </c>
      <c r="H21" s="80"/>
      <c r="I21" s="80">
        <v>0</v>
      </c>
      <c r="J21" s="91"/>
      <c r="K21" s="120">
        <v>15335689</v>
      </c>
      <c r="L21" s="280"/>
      <c r="M21" s="120">
        <v>158110850398</v>
      </c>
      <c r="N21" s="121"/>
      <c r="O21" s="120">
        <f t="shared" si="7"/>
        <v>-168566169014</v>
      </c>
      <c r="P21" s="123"/>
      <c r="Q21" s="80">
        <v>-10455318616</v>
      </c>
      <c r="R21" s="80"/>
      <c r="S21" s="11" t="s">
        <v>152</v>
      </c>
      <c r="T21" s="140"/>
      <c r="U21" s="140"/>
      <c r="V21" s="140">
        <v>3350313265</v>
      </c>
      <c r="W21" s="140" t="e">
        <f t="shared" si="0"/>
        <v>#N/A</v>
      </c>
      <c r="X21" s="140" t="e">
        <f t="shared" si="1"/>
        <v>#N/A</v>
      </c>
      <c r="Y21" s="140" t="e">
        <f t="shared" si="2"/>
        <v>#N/A</v>
      </c>
      <c r="Z21" s="140" t="e">
        <f t="shared" si="3"/>
        <v>#N/A</v>
      </c>
      <c r="AA21" s="140" t="e">
        <f t="shared" si="4"/>
        <v>#N/A</v>
      </c>
      <c r="AB21" s="140" t="e">
        <f t="shared" si="5"/>
        <v>#N/A</v>
      </c>
      <c r="AC21" s="140"/>
    </row>
    <row r="22" spans="1:29" ht="21.75">
      <c r="A22" s="278" t="s">
        <v>117</v>
      </c>
      <c r="B22" s="279"/>
      <c r="C22" s="80">
        <v>0</v>
      </c>
      <c r="D22" s="280"/>
      <c r="E22" s="80">
        <v>0</v>
      </c>
      <c r="F22" s="80"/>
      <c r="G22" s="80">
        <f t="shared" si="6"/>
        <v>0</v>
      </c>
      <c r="H22" s="80"/>
      <c r="I22" s="80">
        <v>0</v>
      </c>
      <c r="J22" s="91"/>
      <c r="K22" s="120">
        <v>9656890</v>
      </c>
      <c r="L22" s="280"/>
      <c r="M22" s="120">
        <v>66486453676</v>
      </c>
      <c r="N22" s="121"/>
      <c r="O22" s="120">
        <f t="shared" si="7"/>
        <v>-60078457656</v>
      </c>
      <c r="P22" s="123"/>
      <c r="Q22" s="80">
        <v>6407996020</v>
      </c>
      <c r="R22" s="80"/>
      <c r="S22" s="11" t="s">
        <v>153</v>
      </c>
      <c r="T22" s="140"/>
      <c r="U22" s="140"/>
      <c r="V22" s="140">
        <v>-4521907531</v>
      </c>
      <c r="W22" s="140" t="e">
        <f t="shared" si="0"/>
        <v>#N/A</v>
      </c>
      <c r="X22" s="140" t="e">
        <f t="shared" si="1"/>
        <v>#N/A</v>
      </c>
      <c r="Y22" s="140" t="e">
        <f t="shared" si="2"/>
        <v>#N/A</v>
      </c>
      <c r="Z22" s="140" t="e">
        <f t="shared" si="3"/>
        <v>#N/A</v>
      </c>
      <c r="AA22" s="140" t="e">
        <f t="shared" si="4"/>
        <v>#N/A</v>
      </c>
      <c r="AB22" s="140" t="e">
        <f t="shared" si="5"/>
        <v>#N/A</v>
      </c>
      <c r="AC22" s="140"/>
    </row>
    <row r="23" spans="1:29" ht="21.75">
      <c r="A23" s="278" t="s">
        <v>118</v>
      </c>
      <c r="B23" s="279"/>
      <c r="C23" s="80">
        <v>0</v>
      </c>
      <c r="D23" s="280"/>
      <c r="E23" s="80">
        <v>0</v>
      </c>
      <c r="F23" s="80"/>
      <c r="G23" s="80">
        <f t="shared" si="6"/>
        <v>0</v>
      </c>
      <c r="H23" s="80"/>
      <c r="I23" s="80">
        <v>0</v>
      </c>
      <c r="J23" s="91"/>
      <c r="K23" s="120">
        <v>47946128</v>
      </c>
      <c r="L23" s="280"/>
      <c r="M23" s="120">
        <v>516941473890</v>
      </c>
      <c r="N23" s="121"/>
      <c r="O23" s="120">
        <f t="shared" si="7"/>
        <v>-421634128298</v>
      </c>
      <c r="P23" s="123"/>
      <c r="Q23" s="80">
        <v>95307345592</v>
      </c>
      <c r="R23" s="80"/>
      <c r="S23" s="11" t="s">
        <v>154</v>
      </c>
      <c r="T23" s="140"/>
      <c r="U23" s="140"/>
      <c r="V23" s="140">
        <v>-10612639519</v>
      </c>
      <c r="W23" s="140" t="e">
        <f t="shared" si="0"/>
        <v>#N/A</v>
      </c>
      <c r="X23" s="140" t="e">
        <f t="shared" si="1"/>
        <v>#N/A</v>
      </c>
      <c r="Y23" s="140" t="e">
        <f t="shared" si="2"/>
        <v>#N/A</v>
      </c>
      <c r="Z23" s="140" t="e">
        <f t="shared" si="3"/>
        <v>#N/A</v>
      </c>
      <c r="AA23" s="140" t="e">
        <f t="shared" si="4"/>
        <v>#N/A</v>
      </c>
      <c r="AB23" s="140" t="e">
        <f t="shared" si="5"/>
        <v>#N/A</v>
      </c>
      <c r="AC23" s="140"/>
    </row>
    <row r="24" spans="1:29" ht="21.75">
      <c r="A24" s="278" t="s">
        <v>78</v>
      </c>
      <c r="B24" s="279"/>
      <c r="C24" s="80">
        <v>0</v>
      </c>
      <c r="D24" s="280"/>
      <c r="E24" s="80">
        <v>0</v>
      </c>
      <c r="F24" s="80"/>
      <c r="G24" s="80">
        <f t="shared" si="6"/>
        <v>0</v>
      </c>
      <c r="H24" s="80"/>
      <c r="I24" s="80">
        <v>0</v>
      </c>
      <c r="J24" s="91"/>
      <c r="K24" s="120">
        <v>15224014</v>
      </c>
      <c r="L24" s="280"/>
      <c r="M24" s="120">
        <v>531178590087</v>
      </c>
      <c r="N24" s="121"/>
      <c r="O24" s="120">
        <f t="shared" si="7"/>
        <v>-407761907894</v>
      </c>
      <c r="P24" s="123"/>
      <c r="Q24" s="80">
        <v>123416682193</v>
      </c>
      <c r="R24" s="80"/>
      <c r="S24" s="11" t="s">
        <v>155</v>
      </c>
      <c r="T24" s="140"/>
      <c r="U24" s="140"/>
      <c r="V24" s="140">
        <v>-1667957093</v>
      </c>
      <c r="W24" s="140" t="e">
        <f t="shared" si="0"/>
        <v>#N/A</v>
      </c>
      <c r="X24" s="140" t="e">
        <f t="shared" si="1"/>
        <v>#N/A</v>
      </c>
      <c r="Y24" s="140" t="e">
        <f t="shared" si="2"/>
        <v>#N/A</v>
      </c>
      <c r="Z24" s="140" t="e">
        <f t="shared" si="3"/>
        <v>#N/A</v>
      </c>
      <c r="AA24" s="140" t="e">
        <f t="shared" si="4"/>
        <v>#N/A</v>
      </c>
      <c r="AB24" s="140" t="e">
        <f t="shared" si="5"/>
        <v>#N/A</v>
      </c>
      <c r="AC24" s="140"/>
    </row>
    <row r="25" spans="1:29" ht="21.75">
      <c r="A25" s="278" t="s">
        <v>106</v>
      </c>
      <c r="B25" s="279"/>
      <c r="C25" s="80">
        <v>0</v>
      </c>
      <c r="D25" s="280"/>
      <c r="E25" s="80">
        <v>0</v>
      </c>
      <c r="F25" s="80"/>
      <c r="G25" s="80">
        <f t="shared" si="6"/>
        <v>0</v>
      </c>
      <c r="H25" s="80"/>
      <c r="I25" s="80">
        <v>0</v>
      </c>
      <c r="J25" s="91"/>
      <c r="K25" s="120">
        <v>1353692</v>
      </c>
      <c r="L25" s="280"/>
      <c r="M25" s="120">
        <v>34644025045</v>
      </c>
      <c r="N25" s="121"/>
      <c r="O25" s="120">
        <f t="shared" si="7"/>
        <v>-35411660297</v>
      </c>
      <c r="P25" s="123"/>
      <c r="Q25" s="80">
        <v>-767635252</v>
      </c>
      <c r="R25" s="80"/>
      <c r="S25" s="11" t="s">
        <v>156</v>
      </c>
      <c r="T25" s="140"/>
      <c r="U25" s="140"/>
      <c r="V25" s="140">
        <v>2518217357</v>
      </c>
      <c r="W25" s="140" t="e">
        <f t="shared" si="0"/>
        <v>#N/A</v>
      </c>
      <c r="X25" s="140" t="e">
        <f t="shared" si="1"/>
        <v>#N/A</v>
      </c>
      <c r="Y25" s="140" t="e">
        <f t="shared" si="2"/>
        <v>#N/A</v>
      </c>
      <c r="Z25" s="140" t="e">
        <f t="shared" si="3"/>
        <v>#N/A</v>
      </c>
      <c r="AA25" s="140" t="e">
        <f t="shared" si="4"/>
        <v>#N/A</v>
      </c>
      <c r="AB25" s="140" t="e">
        <f t="shared" si="5"/>
        <v>#N/A</v>
      </c>
      <c r="AC25" s="140"/>
    </row>
    <row r="26" spans="1:29" ht="21.75">
      <c r="A26" s="278" t="s">
        <v>94</v>
      </c>
      <c r="B26" s="279"/>
      <c r="C26" s="80">
        <v>0</v>
      </c>
      <c r="D26" s="280"/>
      <c r="E26" s="80">
        <v>0</v>
      </c>
      <c r="F26" s="80"/>
      <c r="G26" s="80">
        <f t="shared" si="6"/>
        <v>0</v>
      </c>
      <c r="H26" s="80"/>
      <c r="I26" s="80">
        <v>0</v>
      </c>
      <c r="J26" s="91"/>
      <c r="K26" s="120">
        <v>168464882</v>
      </c>
      <c r="L26" s="280"/>
      <c r="M26" s="120">
        <v>348425228542</v>
      </c>
      <c r="N26" s="121"/>
      <c r="O26" s="120">
        <f t="shared" si="7"/>
        <v>-222467600555</v>
      </c>
      <c r="P26" s="123"/>
      <c r="Q26" s="80">
        <v>125957627987</v>
      </c>
      <c r="R26" s="80"/>
      <c r="S26" s="11" t="s">
        <v>157</v>
      </c>
      <c r="T26" s="140"/>
      <c r="U26" s="140"/>
      <c r="V26" s="140">
        <v>12043634847</v>
      </c>
      <c r="W26" s="140" t="e">
        <f t="shared" si="0"/>
        <v>#N/A</v>
      </c>
      <c r="X26" s="140" t="e">
        <f t="shared" si="1"/>
        <v>#N/A</v>
      </c>
      <c r="Y26" s="140" t="e">
        <f t="shared" si="2"/>
        <v>#N/A</v>
      </c>
      <c r="Z26" s="140" t="e">
        <f t="shared" si="3"/>
        <v>#N/A</v>
      </c>
      <c r="AA26" s="140" t="e">
        <f t="shared" si="4"/>
        <v>#N/A</v>
      </c>
      <c r="AB26" s="140" t="e">
        <f t="shared" si="5"/>
        <v>#N/A</v>
      </c>
      <c r="AC26" s="140"/>
    </row>
    <row r="27" spans="1:29" ht="21.75">
      <c r="A27" s="278" t="s">
        <v>121</v>
      </c>
      <c r="B27" s="279"/>
      <c r="C27" s="80">
        <v>0</v>
      </c>
      <c r="D27" s="280"/>
      <c r="E27" s="80">
        <v>0</v>
      </c>
      <c r="F27" s="80"/>
      <c r="G27" s="80">
        <f t="shared" si="6"/>
        <v>0</v>
      </c>
      <c r="H27" s="80"/>
      <c r="I27" s="80">
        <v>0</v>
      </c>
      <c r="J27" s="91"/>
      <c r="K27" s="120">
        <v>31896805</v>
      </c>
      <c r="L27" s="280"/>
      <c r="M27" s="120">
        <v>82308882649</v>
      </c>
      <c r="N27" s="121"/>
      <c r="O27" s="120">
        <f t="shared" si="7"/>
        <v>-81412806775</v>
      </c>
      <c r="P27" s="123"/>
      <c r="Q27" s="80">
        <v>896075874</v>
      </c>
      <c r="R27" s="80"/>
      <c r="S27" s="11" t="s">
        <v>158</v>
      </c>
      <c r="T27" s="140"/>
      <c r="U27" s="140"/>
      <c r="V27" s="140">
        <v>1207988944</v>
      </c>
      <c r="W27" s="140" t="e">
        <f t="shared" si="0"/>
        <v>#N/A</v>
      </c>
      <c r="X27" s="140" t="e">
        <f t="shared" si="1"/>
        <v>#N/A</v>
      </c>
      <c r="Y27" s="140" t="e">
        <f t="shared" si="2"/>
        <v>#N/A</v>
      </c>
      <c r="Z27" s="140" t="e">
        <f t="shared" si="3"/>
        <v>#N/A</v>
      </c>
      <c r="AA27" s="140" t="e">
        <f t="shared" si="4"/>
        <v>#N/A</v>
      </c>
      <c r="AB27" s="140" t="e">
        <f t="shared" si="5"/>
        <v>#N/A</v>
      </c>
      <c r="AC27" s="140"/>
    </row>
    <row r="28" spans="1:29" ht="21.75">
      <c r="A28" s="278" t="s">
        <v>114</v>
      </c>
      <c r="B28" s="279"/>
      <c r="C28" s="80">
        <v>0</v>
      </c>
      <c r="D28" s="280"/>
      <c r="E28" s="80">
        <v>0</v>
      </c>
      <c r="F28" s="80"/>
      <c r="G28" s="80">
        <f t="shared" si="6"/>
        <v>0</v>
      </c>
      <c r="H28" s="80"/>
      <c r="I28" s="80">
        <v>0</v>
      </c>
      <c r="J28" s="91"/>
      <c r="K28" s="120">
        <v>110358462</v>
      </c>
      <c r="L28" s="280"/>
      <c r="M28" s="120">
        <v>240770578684</v>
      </c>
      <c r="N28" s="121"/>
      <c r="O28" s="120">
        <f t="shared" si="7"/>
        <v>-233797690283</v>
      </c>
      <c r="P28" s="123"/>
      <c r="Q28" s="80">
        <v>6972888401</v>
      </c>
      <c r="R28" s="80"/>
      <c r="S28" s="11" t="s">
        <v>159</v>
      </c>
      <c r="T28" s="140"/>
      <c r="U28" s="140"/>
      <c r="V28" s="140">
        <v>-8673938944</v>
      </c>
      <c r="W28" s="140" t="e">
        <f t="shared" si="0"/>
        <v>#N/A</v>
      </c>
      <c r="X28" s="140" t="e">
        <f t="shared" si="1"/>
        <v>#N/A</v>
      </c>
      <c r="Y28" s="140" t="e">
        <f t="shared" si="2"/>
        <v>#N/A</v>
      </c>
      <c r="Z28" s="140" t="e">
        <f t="shared" si="3"/>
        <v>#N/A</v>
      </c>
      <c r="AA28" s="140" t="e">
        <f t="shared" si="4"/>
        <v>#N/A</v>
      </c>
      <c r="AB28" s="140" t="e">
        <f t="shared" si="5"/>
        <v>#N/A</v>
      </c>
      <c r="AC28" s="140"/>
    </row>
    <row r="29" spans="1:29" ht="21.75">
      <c r="A29" s="278" t="s">
        <v>122</v>
      </c>
      <c r="B29" s="279"/>
      <c r="C29" s="80">
        <v>0</v>
      </c>
      <c r="D29" s="280"/>
      <c r="E29" s="80">
        <v>0</v>
      </c>
      <c r="F29" s="80"/>
      <c r="G29" s="80">
        <f t="shared" si="6"/>
        <v>0</v>
      </c>
      <c r="H29" s="80"/>
      <c r="I29" s="80">
        <v>0</v>
      </c>
      <c r="J29" s="91"/>
      <c r="K29" s="120">
        <v>61635182</v>
      </c>
      <c r="L29" s="280"/>
      <c r="M29" s="120">
        <v>172768389644</v>
      </c>
      <c r="N29" s="121"/>
      <c r="O29" s="120">
        <f t="shared" si="7"/>
        <v>-136472960573</v>
      </c>
      <c r="P29" s="123"/>
      <c r="Q29" s="80">
        <v>36295429071</v>
      </c>
      <c r="R29" s="80"/>
      <c r="S29" s="11" t="s">
        <v>160</v>
      </c>
      <c r="T29" s="140"/>
      <c r="U29" s="140"/>
      <c r="V29" s="140">
        <v>1234927140</v>
      </c>
      <c r="W29" s="140" t="e">
        <f t="shared" si="0"/>
        <v>#N/A</v>
      </c>
      <c r="X29" s="140" t="e">
        <f t="shared" si="1"/>
        <v>#N/A</v>
      </c>
      <c r="Y29" s="140" t="e">
        <f t="shared" si="2"/>
        <v>#N/A</v>
      </c>
      <c r="Z29" s="140" t="e">
        <f t="shared" si="3"/>
        <v>#N/A</v>
      </c>
      <c r="AA29" s="140" t="e">
        <f t="shared" si="4"/>
        <v>#N/A</v>
      </c>
      <c r="AB29" s="140" t="e">
        <f t="shared" si="5"/>
        <v>#N/A</v>
      </c>
      <c r="AC29" s="140"/>
    </row>
    <row r="30" spans="1:29" ht="21.75">
      <c r="A30" s="278" t="s">
        <v>85</v>
      </c>
      <c r="B30" s="279"/>
      <c r="C30" s="80">
        <v>0</v>
      </c>
      <c r="D30" s="280"/>
      <c r="E30" s="80">
        <v>0</v>
      </c>
      <c r="F30" s="80"/>
      <c r="G30" s="80">
        <f t="shared" si="6"/>
        <v>0</v>
      </c>
      <c r="H30" s="80"/>
      <c r="I30" s="80">
        <v>0</v>
      </c>
      <c r="J30" s="91"/>
      <c r="K30" s="120">
        <v>5988824</v>
      </c>
      <c r="L30" s="280"/>
      <c r="M30" s="120">
        <v>86411800406</v>
      </c>
      <c r="N30" s="121"/>
      <c r="O30" s="120">
        <f t="shared" si="7"/>
        <v>-85759469421</v>
      </c>
      <c r="P30" s="123"/>
      <c r="Q30" s="80">
        <v>652330985</v>
      </c>
      <c r="R30" s="80"/>
      <c r="S30" s="11" t="s">
        <v>161</v>
      </c>
      <c r="T30" s="140"/>
      <c r="U30" s="140"/>
      <c r="V30" s="140">
        <v>42760987</v>
      </c>
      <c r="W30" s="140" t="e">
        <f t="shared" si="0"/>
        <v>#N/A</v>
      </c>
      <c r="X30" s="140" t="e">
        <f t="shared" si="1"/>
        <v>#N/A</v>
      </c>
      <c r="Y30" s="140" t="e">
        <f t="shared" si="2"/>
        <v>#N/A</v>
      </c>
      <c r="Z30" s="140" t="e">
        <f t="shared" ref="Z30:Z39" si="8">W30-T30</f>
        <v>#N/A</v>
      </c>
      <c r="AA30" s="140" t="e">
        <f t="shared" ref="AA30:AA39" si="9">X30-U30</f>
        <v>#N/A</v>
      </c>
      <c r="AB30" s="140" t="e">
        <f t="shared" ref="AB30:AB39" si="10">Y30-V30</f>
        <v>#N/A</v>
      </c>
      <c r="AC30" s="140"/>
    </row>
    <row r="31" spans="1:29" ht="21.75">
      <c r="A31" s="278" t="s">
        <v>111</v>
      </c>
      <c r="B31" s="279"/>
      <c r="C31" s="80">
        <v>0</v>
      </c>
      <c r="D31" s="280"/>
      <c r="E31" s="80">
        <v>0</v>
      </c>
      <c r="F31" s="80"/>
      <c r="G31" s="80">
        <f t="shared" si="6"/>
        <v>0</v>
      </c>
      <c r="H31" s="80"/>
      <c r="I31" s="80">
        <v>0</v>
      </c>
      <c r="J31" s="91"/>
      <c r="K31" s="120">
        <v>9585273</v>
      </c>
      <c r="L31" s="280"/>
      <c r="M31" s="120">
        <v>89177274877</v>
      </c>
      <c r="N31" s="121"/>
      <c r="O31" s="120">
        <f t="shared" si="7"/>
        <v>-78766590513</v>
      </c>
      <c r="P31" s="123"/>
      <c r="Q31" s="80">
        <v>10410684364</v>
      </c>
      <c r="R31" s="80"/>
      <c r="S31" s="11" t="s">
        <v>162</v>
      </c>
      <c r="T31" s="140"/>
      <c r="U31" s="140"/>
      <c r="V31" s="140">
        <v>1583734951</v>
      </c>
      <c r="W31" s="140" t="e">
        <f t="shared" si="0"/>
        <v>#N/A</v>
      </c>
      <c r="X31" s="140" t="e">
        <f t="shared" si="1"/>
        <v>#N/A</v>
      </c>
      <c r="Y31" s="140" t="e">
        <f t="shared" si="2"/>
        <v>#N/A</v>
      </c>
      <c r="Z31" s="140" t="e">
        <f t="shared" si="8"/>
        <v>#N/A</v>
      </c>
      <c r="AA31" s="140" t="e">
        <f t="shared" si="9"/>
        <v>#N/A</v>
      </c>
      <c r="AB31" s="140" t="e">
        <f t="shared" si="10"/>
        <v>#N/A</v>
      </c>
      <c r="AC31" s="140"/>
    </row>
    <row r="32" spans="1:29" ht="21.75">
      <c r="A32" s="278" t="s">
        <v>75</v>
      </c>
      <c r="B32" s="279"/>
      <c r="C32" s="80">
        <v>0</v>
      </c>
      <c r="D32" s="280"/>
      <c r="E32" s="80">
        <v>0</v>
      </c>
      <c r="F32" s="80"/>
      <c r="G32" s="80">
        <f t="shared" si="6"/>
        <v>0</v>
      </c>
      <c r="H32" s="80"/>
      <c r="I32" s="80">
        <v>0</v>
      </c>
      <c r="J32" s="91"/>
      <c r="K32" s="120">
        <v>6579108</v>
      </c>
      <c r="L32" s="280"/>
      <c r="M32" s="120">
        <v>172292277732</v>
      </c>
      <c r="N32" s="121"/>
      <c r="O32" s="120">
        <f t="shared" si="7"/>
        <v>-121129454140</v>
      </c>
      <c r="P32" s="123"/>
      <c r="Q32" s="80">
        <v>51162823592</v>
      </c>
      <c r="R32" s="80"/>
      <c r="S32" s="11" t="s">
        <v>163</v>
      </c>
      <c r="T32" s="140"/>
      <c r="U32" s="140"/>
      <c r="V32" s="140">
        <v>1908576186</v>
      </c>
      <c r="W32" s="140" t="e">
        <f t="shared" si="0"/>
        <v>#N/A</v>
      </c>
      <c r="X32" s="140" t="e">
        <f t="shared" si="1"/>
        <v>#N/A</v>
      </c>
      <c r="Y32" s="140" t="e">
        <f t="shared" si="2"/>
        <v>#N/A</v>
      </c>
      <c r="Z32" s="140" t="e">
        <f t="shared" si="8"/>
        <v>#N/A</v>
      </c>
      <c r="AA32" s="140" t="e">
        <f t="shared" si="9"/>
        <v>#N/A</v>
      </c>
      <c r="AB32" s="140" t="e">
        <f t="shared" si="10"/>
        <v>#N/A</v>
      </c>
      <c r="AC32" s="140"/>
    </row>
    <row r="33" spans="1:29" ht="21.75">
      <c r="A33" s="278" t="s">
        <v>113</v>
      </c>
      <c r="B33" s="279"/>
      <c r="C33" s="80">
        <v>0</v>
      </c>
      <c r="D33" s="280"/>
      <c r="E33" s="80">
        <v>0</v>
      </c>
      <c r="F33" s="121"/>
      <c r="G33" s="80">
        <f t="shared" si="6"/>
        <v>0</v>
      </c>
      <c r="H33" s="279"/>
      <c r="I33" s="80">
        <v>0</v>
      </c>
      <c r="J33" s="91"/>
      <c r="K33" s="120">
        <v>37046818</v>
      </c>
      <c r="L33" s="280"/>
      <c r="M33" s="120">
        <v>208374721776</v>
      </c>
      <c r="N33" s="121"/>
      <c r="O33" s="120">
        <f t="shared" si="7"/>
        <v>-149055107296</v>
      </c>
      <c r="P33" s="123"/>
      <c r="Q33" s="80">
        <v>59319614480</v>
      </c>
      <c r="R33" s="80"/>
      <c r="S33" s="11" t="s">
        <v>164</v>
      </c>
      <c r="T33" s="140"/>
      <c r="U33" s="140"/>
      <c r="V33" s="140">
        <v>226859027</v>
      </c>
      <c r="W33" s="140" t="e">
        <f t="shared" si="0"/>
        <v>#N/A</v>
      </c>
      <c r="X33" s="140" t="e">
        <f t="shared" si="1"/>
        <v>#N/A</v>
      </c>
      <c r="Y33" s="140" t="e">
        <f t="shared" si="2"/>
        <v>#N/A</v>
      </c>
      <c r="Z33" s="140" t="e">
        <f t="shared" si="8"/>
        <v>#N/A</v>
      </c>
      <c r="AA33" s="140" t="e">
        <f t="shared" si="9"/>
        <v>#N/A</v>
      </c>
      <c r="AB33" s="140" t="e">
        <f t="shared" si="10"/>
        <v>#N/A</v>
      </c>
      <c r="AC33" s="140"/>
    </row>
    <row r="34" spans="1:29" ht="21.75">
      <c r="A34" s="278" t="s">
        <v>124</v>
      </c>
      <c r="B34" s="279"/>
      <c r="C34" s="80">
        <v>0</v>
      </c>
      <c r="D34" s="280"/>
      <c r="E34" s="80">
        <v>0</v>
      </c>
      <c r="F34" s="121"/>
      <c r="G34" s="80">
        <f t="shared" si="6"/>
        <v>0</v>
      </c>
      <c r="H34" s="279"/>
      <c r="I34" s="80">
        <v>0</v>
      </c>
      <c r="J34" s="91"/>
      <c r="K34" s="120">
        <v>137717983</v>
      </c>
      <c r="L34" s="280"/>
      <c r="M34" s="120">
        <v>178740582659</v>
      </c>
      <c r="N34" s="121"/>
      <c r="O34" s="120">
        <f t="shared" si="7"/>
        <v>-209890815267</v>
      </c>
      <c r="P34" s="123"/>
      <c r="Q34" s="80">
        <v>-31150232608</v>
      </c>
      <c r="R34" s="80"/>
      <c r="S34" s="11" t="s">
        <v>165</v>
      </c>
      <c r="T34" s="140"/>
      <c r="U34" s="140"/>
      <c r="V34" s="140">
        <v>181110455</v>
      </c>
      <c r="W34" s="140" t="e">
        <f t="shared" si="0"/>
        <v>#N/A</v>
      </c>
      <c r="X34" s="140" t="e">
        <f t="shared" si="1"/>
        <v>#N/A</v>
      </c>
      <c r="Y34" s="140" t="e">
        <f t="shared" si="2"/>
        <v>#N/A</v>
      </c>
      <c r="Z34" s="140" t="e">
        <f t="shared" si="8"/>
        <v>#N/A</v>
      </c>
      <c r="AA34" s="140" t="e">
        <f t="shared" si="9"/>
        <v>#N/A</v>
      </c>
      <c r="AB34" s="140" t="e">
        <f t="shared" si="10"/>
        <v>#N/A</v>
      </c>
      <c r="AC34" s="140"/>
    </row>
    <row r="35" spans="1:29" ht="21.75">
      <c r="A35" s="278" t="s">
        <v>84</v>
      </c>
      <c r="B35" s="279"/>
      <c r="C35" s="80">
        <v>0</v>
      </c>
      <c r="D35" s="280"/>
      <c r="E35" s="80">
        <v>0</v>
      </c>
      <c r="F35" s="121"/>
      <c r="G35" s="80">
        <f t="shared" si="6"/>
        <v>0</v>
      </c>
      <c r="H35" s="279"/>
      <c r="I35" s="80">
        <v>0</v>
      </c>
      <c r="J35" s="91"/>
      <c r="K35" s="120">
        <v>7268477</v>
      </c>
      <c r="L35" s="280"/>
      <c r="M35" s="120">
        <v>73536487879</v>
      </c>
      <c r="N35" s="121"/>
      <c r="O35" s="120">
        <f t="shared" si="7"/>
        <v>-70005835551</v>
      </c>
      <c r="P35" s="123"/>
      <c r="Q35" s="80">
        <v>3530652328</v>
      </c>
      <c r="R35" s="80"/>
      <c r="S35" s="11" t="s">
        <v>166</v>
      </c>
      <c r="T35" s="140"/>
      <c r="U35" s="140"/>
      <c r="V35" s="140">
        <v>-4745923475</v>
      </c>
      <c r="W35" s="140" t="e">
        <f t="shared" si="0"/>
        <v>#N/A</v>
      </c>
      <c r="X35" s="140" t="e">
        <f t="shared" si="1"/>
        <v>#N/A</v>
      </c>
      <c r="Y35" s="140" t="e">
        <f t="shared" si="2"/>
        <v>#N/A</v>
      </c>
      <c r="Z35" s="140" t="e">
        <f t="shared" si="8"/>
        <v>#N/A</v>
      </c>
      <c r="AA35" s="140" t="e">
        <f t="shared" si="9"/>
        <v>#N/A</v>
      </c>
      <c r="AB35" s="140" t="e">
        <f t="shared" si="10"/>
        <v>#N/A</v>
      </c>
      <c r="AC35" s="140"/>
    </row>
    <row r="36" spans="1:29" ht="21.75">
      <c r="A36" s="278" t="s">
        <v>115</v>
      </c>
      <c r="B36" s="279"/>
      <c r="C36" s="80">
        <v>0</v>
      </c>
      <c r="D36" s="280"/>
      <c r="E36" s="80">
        <v>0</v>
      </c>
      <c r="F36" s="121"/>
      <c r="G36" s="80">
        <f t="shared" si="6"/>
        <v>0</v>
      </c>
      <c r="H36" s="279"/>
      <c r="I36" s="80">
        <v>0</v>
      </c>
      <c r="J36" s="91"/>
      <c r="K36" s="120">
        <v>40169681</v>
      </c>
      <c r="L36" s="280"/>
      <c r="M36" s="120">
        <v>151844628093</v>
      </c>
      <c r="N36" s="121"/>
      <c r="O36" s="120">
        <f t="shared" si="7"/>
        <v>-104272992336</v>
      </c>
      <c r="P36" s="123"/>
      <c r="Q36" s="80">
        <v>47571635757</v>
      </c>
      <c r="R36" s="80"/>
      <c r="S36" s="11" t="s">
        <v>167</v>
      </c>
      <c r="T36" s="140"/>
      <c r="U36" s="140"/>
      <c r="V36" s="140">
        <v>-663260281</v>
      </c>
      <c r="W36" s="140" t="e">
        <f t="shared" si="0"/>
        <v>#N/A</v>
      </c>
      <c r="X36" s="140" t="e">
        <f t="shared" si="1"/>
        <v>#N/A</v>
      </c>
      <c r="Y36" s="140" t="e">
        <f t="shared" si="2"/>
        <v>#N/A</v>
      </c>
      <c r="Z36" s="140" t="e">
        <f t="shared" si="8"/>
        <v>#N/A</v>
      </c>
      <c r="AA36" s="140" t="e">
        <f t="shared" si="9"/>
        <v>#N/A</v>
      </c>
      <c r="AB36" s="140" t="e">
        <f t="shared" si="10"/>
        <v>#N/A</v>
      </c>
      <c r="AC36" s="140"/>
    </row>
    <row r="37" spans="1:29" ht="21.75">
      <c r="A37" s="278" t="s">
        <v>103</v>
      </c>
      <c r="B37" s="279"/>
      <c r="C37" s="80">
        <v>0</v>
      </c>
      <c r="D37" s="280"/>
      <c r="E37" s="80">
        <v>0</v>
      </c>
      <c r="F37" s="121"/>
      <c r="G37" s="80">
        <f t="shared" si="6"/>
        <v>0</v>
      </c>
      <c r="H37" s="279"/>
      <c r="I37" s="80">
        <v>0</v>
      </c>
      <c r="J37" s="91"/>
      <c r="K37" s="120">
        <v>66833419</v>
      </c>
      <c r="L37" s="280"/>
      <c r="M37" s="120">
        <v>186889342950</v>
      </c>
      <c r="N37" s="121"/>
      <c r="O37" s="120">
        <f t="shared" si="7"/>
        <v>-180054527021</v>
      </c>
      <c r="P37" s="123"/>
      <c r="Q37" s="80">
        <v>6834815929</v>
      </c>
      <c r="R37" s="80"/>
      <c r="S37" s="11" t="s">
        <v>153</v>
      </c>
      <c r="T37" s="140"/>
      <c r="U37" s="140"/>
      <c r="V37" s="140">
        <v>-3043314363</v>
      </c>
      <c r="W37" s="140" t="e">
        <f t="shared" si="0"/>
        <v>#N/A</v>
      </c>
      <c r="X37" s="140" t="e">
        <f t="shared" si="1"/>
        <v>#N/A</v>
      </c>
      <c r="Y37" s="140" t="e">
        <f t="shared" si="2"/>
        <v>#N/A</v>
      </c>
      <c r="Z37" s="140" t="e">
        <f t="shared" si="8"/>
        <v>#N/A</v>
      </c>
      <c r="AA37" s="140" t="e">
        <f t="shared" si="9"/>
        <v>#N/A</v>
      </c>
      <c r="AB37" s="140" t="e">
        <f t="shared" si="10"/>
        <v>#N/A</v>
      </c>
      <c r="AC37" s="140"/>
    </row>
    <row r="38" spans="1:29" ht="21.75">
      <c r="A38" s="278" t="s">
        <v>107</v>
      </c>
      <c r="B38" s="279"/>
      <c r="C38" s="80">
        <v>0</v>
      </c>
      <c r="D38" s="280"/>
      <c r="E38" s="80">
        <v>0</v>
      </c>
      <c r="F38" s="121"/>
      <c r="G38" s="80">
        <f t="shared" si="6"/>
        <v>0</v>
      </c>
      <c r="H38" s="279"/>
      <c r="I38" s="80">
        <v>0</v>
      </c>
      <c r="J38" s="91"/>
      <c r="K38" s="120">
        <v>106323588</v>
      </c>
      <c r="L38" s="280"/>
      <c r="M38" s="120">
        <v>155021111902</v>
      </c>
      <c r="N38" s="121"/>
      <c r="O38" s="120">
        <f t="shared" si="7"/>
        <v>-141718401738</v>
      </c>
      <c r="P38" s="123"/>
      <c r="Q38" s="80">
        <v>13302710164</v>
      </c>
      <c r="R38" s="80"/>
      <c r="S38" s="11" t="s">
        <v>168</v>
      </c>
      <c r="T38" s="140"/>
      <c r="U38" s="140"/>
      <c r="V38" s="140">
        <v>-8721176366</v>
      </c>
      <c r="W38" s="140" t="e">
        <f t="shared" si="0"/>
        <v>#N/A</v>
      </c>
      <c r="X38" s="140" t="e">
        <f t="shared" si="1"/>
        <v>#N/A</v>
      </c>
      <c r="Y38" s="140" t="e">
        <f t="shared" si="2"/>
        <v>#N/A</v>
      </c>
      <c r="Z38" s="140" t="e">
        <f t="shared" si="8"/>
        <v>#N/A</v>
      </c>
      <c r="AA38" s="140" t="e">
        <f t="shared" si="9"/>
        <v>#N/A</v>
      </c>
      <c r="AB38" s="140" t="e">
        <f t="shared" si="10"/>
        <v>#N/A</v>
      </c>
      <c r="AC38" s="140"/>
    </row>
    <row r="39" spans="1:29" ht="21.75">
      <c r="A39" s="278" t="s">
        <v>74</v>
      </c>
      <c r="B39" s="279"/>
      <c r="C39" s="80">
        <v>0</v>
      </c>
      <c r="D39" s="280"/>
      <c r="E39" s="80">
        <v>0</v>
      </c>
      <c r="F39" s="121"/>
      <c r="G39" s="80">
        <f t="shared" si="6"/>
        <v>0</v>
      </c>
      <c r="H39" s="279"/>
      <c r="I39" s="80">
        <v>0</v>
      </c>
      <c r="J39" s="91"/>
      <c r="K39" s="120">
        <v>11056780</v>
      </c>
      <c r="L39" s="280"/>
      <c r="M39" s="120">
        <v>302237157155</v>
      </c>
      <c r="N39" s="121"/>
      <c r="O39" s="120">
        <f t="shared" si="7"/>
        <v>-276382236364</v>
      </c>
      <c r="P39" s="123"/>
      <c r="Q39" s="80">
        <v>25854920791</v>
      </c>
      <c r="R39" s="80"/>
      <c r="S39" s="11" t="s">
        <v>169</v>
      </c>
      <c r="T39" s="140"/>
      <c r="U39" s="140"/>
      <c r="V39" s="140">
        <v>-7660903580</v>
      </c>
      <c r="W39" s="140" t="e">
        <f t="shared" si="0"/>
        <v>#N/A</v>
      </c>
      <c r="X39" s="140" t="e">
        <f t="shared" si="1"/>
        <v>#N/A</v>
      </c>
      <c r="Y39" s="140" t="e">
        <f t="shared" si="2"/>
        <v>#N/A</v>
      </c>
      <c r="Z39" s="140" t="e">
        <f t="shared" si="8"/>
        <v>#N/A</v>
      </c>
      <c r="AA39" s="140" t="e">
        <f t="shared" si="9"/>
        <v>#N/A</v>
      </c>
      <c r="AB39" s="140" t="e">
        <f t="shared" si="10"/>
        <v>#N/A</v>
      </c>
      <c r="AC39" s="140"/>
    </row>
    <row r="40" spans="1:29" ht="21.75">
      <c r="A40" s="278" t="s">
        <v>79</v>
      </c>
      <c r="B40" s="279"/>
      <c r="C40" s="80">
        <v>0</v>
      </c>
      <c r="D40" s="280"/>
      <c r="E40" s="80">
        <v>0</v>
      </c>
      <c r="F40" s="121"/>
      <c r="G40" s="80">
        <f t="shared" si="6"/>
        <v>0</v>
      </c>
      <c r="H40" s="279"/>
      <c r="I40" s="80">
        <v>0</v>
      </c>
      <c r="J40" s="91"/>
      <c r="K40" s="120">
        <v>24253641</v>
      </c>
      <c r="L40" s="280"/>
      <c r="M40" s="120">
        <v>480837074056</v>
      </c>
      <c r="N40" s="121"/>
      <c r="O40" s="120">
        <f t="shared" si="7"/>
        <v>-371702076095</v>
      </c>
      <c r="P40" s="123"/>
      <c r="Q40" s="80">
        <v>109134997961</v>
      </c>
      <c r="R40" s="8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</row>
    <row r="41" spans="1:29" ht="21.75">
      <c r="A41" s="278" t="s">
        <v>120</v>
      </c>
      <c r="B41" s="279"/>
      <c r="C41" s="80">
        <v>0</v>
      </c>
      <c r="D41" s="280"/>
      <c r="E41" s="80">
        <v>0</v>
      </c>
      <c r="F41" s="121"/>
      <c r="G41" s="80">
        <f t="shared" si="6"/>
        <v>0</v>
      </c>
      <c r="H41" s="279"/>
      <c r="I41" s="80">
        <v>0</v>
      </c>
      <c r="J41" s="91"/>
      <c r="K41" s="120">
        <v>203971171</v>
      </c>
      <c r="L41" s="280"/>
      <c r="M41" s="120">
        <v>428430028938</v>
      </c>
      <c r="N41" s="121"/>
      <c r="O41" s="120">
        <f t="shared" si="7"/>
        <v>-353092217357</v>
      </c>
      <c r="P41" s="123"/>
      <c r="Q41" s="80">
        <v>75337811581</v>
      </c>
      <c r="R41" s="8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</row>
    <row r="42" spans="1:29" ht="21.75">
      <c r="A42" s="278" t="s">
        <v>123</v>
      </c>
      <c r="B42" s="279"/>
      <c r="C42" s="80">
        <v>0</v>
      </c>
      <c r="D42" s="280"/>
      <c r="E42" s="80">
        <v>0</v>
      </c>
      <c r="F42" s="121"/>
      <c r="G42" s="80">
        <f t="shared" si="6"/>
        <v>0</v>
      </c>
      <c r="H42" s="279"/>
      <c r="I42" s="80">
        <v>0</v>
      </c>
      <c r="J42" s="91"/>
      <c r="K42" s="120">
        <v>28013392</v>
      </c>
      <c r="L42" s="280"/>
      <c r="M42" s="120">
        <v>93089602387</v>
      </c>
      <c r="N42" s="121"/>
      <c r="O42" s="120">
        <f t="shared" si="7"/>
        <v>-85146907157</v>
      </c>
      <c r="P42" s="123"/>
      <c r="Q42" s="80">
        <v>7942695230</v>
      </c>
      <c r="R42" s="8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</row>
    <row r="43" spans="1:29" ht="21.75">
      <c r="A43" s="278" t="s">
        <v>186</v>
      </c>
      <c r="B43" s="279"/>
      <c r="C43" s="80">
        <v>0</v>
      </c>
      <c r="D43" s="280"/>
      <c r="E43" s="80">
        <v>0</v>
      </c>
      <c r="F43" s="121"/>
      <c r="G43" s="80">
        <f t="shared" si="6"/>
        <v>0</v>
      </c>
      <c r="H43" s="279"/>
      <c r="I43" s="80">
        <v>0</v>
      </c>
      <c r="J43" s="91"/>
      <c r="K43" s="120">
        <v>57652</v>
      </c>
      <c r="L43" s="280"/>
      <c r="M43" s="120">
        <v>2148932238</v>
      </c>
      <c r="N43" s="121"/>
      <c r="O43" s="120">
        <f t="shared" si="7"/>
        <v>-2081560055</v>
      </c>
      <c r="P43" s="123"/>
      <c r="Q43" s="80">
        <v>67372183</v>
      </c>
      <c r="R43" s="80"/>
      <c r="S43" s="17">
        <v>-17012926989</v>
      </c>
      <c r="T43" s="140"/>
      <c r="U43" s="140"/>
      <c r="V43" s="140"/>
      <c r="W43" s="140"/>
      <c r="X43" s="140"/>
      <c r="Y43" s="140"/>
      <c r="Z43" s="140"/>
      <c r="AA43" s="140"/>
      <c r="AB43" s="140"/>
      <c r="AC43" s="140"/>
    </row>
    <row r="44" spans="1:29" ht="21.75">
      <c r="A44" s="278" t="s">
        <v>138</v>
      </c>
      <c r="B44" s="279"/>
      <c r="C44" s="80">
        <v>0</v>
      </c>
      <c r="D44" s="280"/>
      <c r="E44" s="80">
        <v>0</v>
      </c>
      <c r="F44" s="121"/>
      <c r="G44" s="80">
        <f t="shared" si="6"/>
        <v>0</v>
      </c>
      <c r="H44" s="279"/>
      <c r="I44" s="80">
        <v>0</v>
      </c>
      <c r="J44" s="91"/>
      <c r="K44" s="120">
        <v>18993348</v>
      </c>
      <c r="L44" s="280"/>
      <c r="M44" s="120">
        <v>551253146630</v>
      </c>
      <c r="N44" s="121"/>
      <c r="O44" s="120">
        <f t="shared" si="7"/>
        <v>-412023673469</v>
      </c>
      <c r="P44" s="123"/>
      <c r="Q44" s="80">
        <v>139229473161</v>
      </c>
      <c r="R44" s="80"/>
      <c r="S44" s="140">
        <v>-22734775006</v>
      </c>
      <c r="T44" s="140"/>
      <c r="U44" s="140"/>
      <c r="V44" s="140"/>
      <c r="W44" s="140"/>
      <c r="X44" s="140"/>
      <c r="Y44" s="140"/>
      <c r="Z44" s="140"/>
      <c r="AA44" s="140"/>
      <c r="AB44" s="140"/>
      <c r="AC44" s="140"/>
    </row>
    <row r="45" spans="1:29" ht="21.75">
      <c r="A45" s="278" t="s">
        <v>82</v>
      </c>
      <c r="B45" s="279"/>
      <c r="C45" s="80">
        <v>0</v>
      </c>
      <c r="D45" s="280"/>
      <c r="E45" s="80">
        <v>0</v>
      </c>
      <c r="F45" s="121"/>
      <c r="G45" s="80">
        <f t="shared" si="6"/>
        <v>0</v>
      </c>
      <c r="H45" s="279"/>
      <c r="I45" s="80">
        <v>0</v>
      </c>
      <c r="J45" s="91"/>
      <c r="K45" s="120">
        <v>29000766</v>
      </c>
      <c r="L45" s="280"/>
      <c r="M45" s="120">
        <v>262375157965</v>
      </c>
      <c r="N45" s="121"/>
      <c r="O45" s="120">
        <f t="shared" si="7"/>
        <v>-195011157444</v>
      </c>
      <c r="P45" s="123"/>
      <c r="Q45" s="80">
        <v>67364000521</v>
      </c>
      <c r="R45" s="80"/>
      <c r="S45" s="140">
        <f>SUM(S43:S44)</f>
        <v>-39747701995</v>
      </c>
      <c r="T45" s="140"/>
      <c r="U45" s="140"/>
      <c r="V45" s="140"/>
      <c r="W45" s="140"/>
      <c r="X45" s="140"/>
      <c r="Y45" s="140"/>
      <c r="Z45" s="140"/>
    </row>
    <row r="46" spans="1:29" ht="21.75">
      <c r="A46" s="278" t="s">
        <v>110</v>
      </c>
      <c r="B46" s="279"/>
      <c r="C46" s="80">
        <v>0</v>
      </c>
      <c r="D46" s="280"/>
      <c r="E46" s="80">
        <v>0</v>
      </c>
      <c r="F46" s="121"/>
      <c r="G46" s="80">
        <f t="shared" si="6"/>
        <v>0</v>
      </c>
      <c r="H46" s="279"/>
      <c r="I46" s="80">
        <v>0</v>
      </c>
      <c r="J46" s="91"/>
      <c r="K46" s="120">
        <v>25478560</v>
      </c>
      <c r="L46" s="280"/>
      <c r="M46" s="120">
        <v>180659711693</v>
      </c>
      <c r="N46" s="121"/>
      <c r="O46" s="120">
        <f t="shared" si="7"/>
        <v>-154252536788</v>
      </c>
      <c r="P46" s="123"/>
      <c r="Q46" s="80">
        <v>26407174905</v>
      </c>
      <c r="R46" s="80"/>
      <c r="S46" s="140"/>
      <c r="T46" s="140"/>
      <c r="U46" s="140"/>
      <c r="V46" s="140"/>
      <c r="W46" s="140"/>
      <c r="X46" s="140"/>
      <c r="Y46" s="140"/>
      <c r="Z46" s="140"/>
    </row>
    <row r="47" spans="1:29" ht="21.75">
      <c r="A47" s="278" t="s">
        <v>96</v>
      </c>
      <c r="B47" s="279"/>
      <c r="C47" s="80">
        <v>0</v>
      </c>
      <c r="D47" s="280"/>
      <c r="E47" s="80">
        <v>0</v>
      </c>
      <c r="F47" s="121"/>
      <c r="G47" s="80">
        <f t="shared" si="6"/>
        <v>0</v>
      </c>
      <c r="H47" s="279"/>
      <c r="I47" s="80">
        <v>0</v>
      </c>
      <c r="J47" s="91"/>
      <c r="K47" s="120">
        <v>104143725</v>
      </c>
      <c r="L47" s="280"/>
      <c r="M47" s="120">
        <v>305729722343</v>
      </c>
      <c r="N47" s="121"/>
      <c r="O47" s="120">
        <f t="shared" si="7"/>
        <v>-200789439382</v>
      </c>
      <c r="P47" s="123"/>
      <c r="Q47" s="80">
        <v>104940282961</v>
      </c>
      <c r="R47" s="80"/>
      <c r="S47" s="140"/>
      <c r="T47" s="140"/>
      <c r="U47" s="140"/>
      <c r="V47" s="140"/>
      <c r="W47" s="140"/>
      <c r="X47" s="140"/>
      <c r="Y47" s="140"/>
      <c r="Z47" s="140"/>
    </row>
    <row r="48" spans="1:29" ht="21.75">
      <c r="A48" s="278" t="s">
        <v>125</v>
      </c>
      <c r="B48" s="279"/>
      <c r="C48" s="80">
        <v>0</v>
      </c>
      <c r="D48" s="280"/>
      <c r="E48" s="80">
        <v>0</v>
      </c>
      <c r="F48" s="121"/>
      <c r="G48" s="80">
        <f t="shared" si="6"/>
        <v>0</v>
      </c>
      <c r="H48" s="279"/>
      <c r="I48" s="80">
        <v>0</v>
      </c>
      <c r="J48" s="91"/>
      <c r="K48" s="120">
        <v>77969981</v>
      </c>
      <c r="L48" s="280"/>
      <c r="M48" s="120">
        <v>512716123071</v>
      </c>
      <c r="N48" s="121"/>
      <c r="O48" s="120">
        <f t="shared" si="7"/>
        <v>-399670583002</v>
      </c>
      <c r="P48" s="123"/>
      <c r="Q48" s="80">
        <v>113045540069</v>
      </c>
      <c r="R48" s="80"/>
      <c r="S48" s="140"/>
      <c r="T48" s="140"/>
      <c r="U48" s="140"/>
      <c r="V48" s="140"/>
      <c r="W48" s="140"/>
      <c r="X48" s="140"/>
      <c r="Y48" s="140"/>
      <c r="Z48" s="140"/>
    </row>
    <row r="49" spans="1:26" ht="21.75">
      <c r="A49" s="278" t="s">
        <v>108</v>
      </c>
      <c r="B49" s="279"/>
      <c r="C49" s="80">
        <v>0</v>
      </c>
      <c r="D49" s="280"/>
      <c r="E49" s="80">
        <v>0</v>
      </c>
      <c r="F49" s="121"/>
      <c r="G49" s="80">
        <f t="shared" si="6"/>
        <v>0</v>
      </c>
      <c r="H49" s="279"/>
      <c r="I49" s="80">
        <v>0</v>
      </c>
      <c r="J49" s="91"/>
      <c r="K49" s="120">
        <v>37471122</v>
      </c>
      <c r="L49" s="280"/>
      <c r="M49" s="120">
        <v>416312670687</v>
      </c>
      <c r="N49" s="121"/>
      <c r="O49" s="120">
        <f t="shared" si="7"/>
        <v>-199719808672</v>
      </c>
      <c r="P49" s="123"/>
      <c r="Q49" s="80">
        <v>216592862015</v>
      </c>
      <c r="R49" s="80"/>
      <c r="S49" s="140"/>
      <c r="T49" s="140"/>
      <c r="U49" s="140"/>
      <c r="V49" s="140"/>
      <c r="W49" s="140"/>
      <c r="X49" s="140"/>
      <c r="Y49" s="140"/>
      <c r="Z49" s="140"/>
    </row>
    <row r="50" spans="1:26" ht="21.75">
      <c r="A50" s="278" t="s">
        <v>127</v>
      </c>
      <c r="B50" s="279"/>
      <c r="C50" s="80">
        <v>0</v>
      </c>
      <c r="D50" s="280"/>
      <c r="E50" s="80">
        <v>0</v>
      </c>
      <c r="F50" s="121"/>
      <c r="G50" s="80">
        <f t="shared" si="6"/>
        <v>0</v>
      </c>
      <c r="H50" s="279"/>
      <c r="I50" s="80">
        <v>0</v>
      </c>
      <c r="J50" s="91"/>
      <c r="K50" s="120">
        <v>12546739</v>
      </c>
      <c r="L50" s="280"/>
      <c r="M50" s="120">
        <v>362153108053</v>
      </c>
      <c r="N50" s="121"/>
      <c r="O50" s="120">
        <f t="shared" si="7"/>
        <v>-355291546733</v>
      </c>
      <c r="P50" s="123"/>
      <c r="Q50" s="80">
        <v>6861561320</v>
      </c>
      <c r="R50" s="80"/>
      <c r="S50" s="140"/>
      <c r="T50" s="140"/>
      <c r="U50" s="140"/>
      <c r="V50" s="140"/>
      <c r="W50" s="140"/>
      <c r="X50" s="140"/>
      <c r="Y50" s="140"/>
      <c r="Z50" s="140"/>
    </row>
    <row r="51" spans="1:26" ht="21.75">
      <c r="A51" s="278" t="s">
        <v>98</v>
      </c>
      <c r="B51" s="279"/>
      <c r="C51" s="80">
        <v>0</v>
      </c>
      <c r="D51" s="280"/>
      <c r="E51" s="80">
        <v>0</v>
      </c>
      <c r="F51" s="121"/>
      <c r="G51" s="80">
        <f t="shared" si="6"/>
        <v>0</v>
      </c>
      <c r="H51" s="279"/>
      <c r="I51" s="80">
        <v>0</v>
      </c>
      <c r="J51" s="91"/>
      <c r="K51" s="120">
        <v>26701200</v>
      </c>
      <c r="L51" s="280"/>
      <c r="M51" s="120">
        <v>309411600080</v>
      </c>
      <c r="N51" s="121"/>
      <c r="O51" s="120">
        <f t="shared" si="7"/>
        <v>-300812727833</v>
      </c>
      <c r="P51" s="123"/>
      <c r="Q51" s="80">
        <v>8598872247</v>
      </c>
      <c r="R51" s="80"/>
      <c r="S51" s="140"/>
      <c r="T51" s="140"/>
      <c r="U51" s="140"/>
      <c r="V51" s="140"/>
      <c r="W51" s="140"/>
      <c r="X51" s="140"/>
      <c r="Y51" s="140"/>
      <c r="Z51" s="140"/>
    </row>
    <row r="52" spans="1:26" ht="21.75">
      <c r="A52" s="278" t="s">
        <v>83</v>
      </c>
      <c r="B52" s="279"/>
      <c r="C52" s="80">
        <v>0</v>
      </c>
      <c r="D52" s="280"/>
      <c r="E52" s="80">
        <v>0</v>
      </c>
      <c r="F52" s="121"/>
      <c r="G52" s="80">
        <f t="shared" si="6"/>
        <v>0</v>
      </c>
      <c r="H52" s="279"/>
      <c r="I52" s="80">
        <v>0</v>
      </c>
      <c r="J52" s="91"/>
      <c r="K52" s="120">
        <v>7335844</v>
      </c>
      <c r="L52" s="280"/>
      <c r="M52" s="120">
        <v>123763335055</v>
      </c>
      <c r="N52" s="121"/>
      <c r="O52" s="120">
        <f t="shared" si="7"/>
        <v>-128075137981</v>
      </c>
      <c r="P52" s="123"/>
      <c r="Q52" s="80">
        <v>-4311802926</v>
      </c>
      <c r="R52" s="80"/>
      <c r="S52" s="140"/>
      <c r="T52" s="140"/>
      <c r="U52" s="140"/>
      <c r="V52" s="140"/>
      <c r="W52" s="140"/>
      <c r="X52" s="140"/>
      <c r="Y52" s="140"/>
      <c r="Z52" s="140"/>
    </row>
    <row r="53" spans="1:26" ht="21.75">
      <c r="A53" s="278" t="s">
        <v>93</v>
      </c>
      <c r="B53" s="279"/>
      <c r="C53" s="80">
        <v>0</v>
      </c>
      <c r="D53" s="280"/>
      <c r="E53" s="80">
        <v>0</v>
      </c>
      <c r="F53" s="80"/>
      <c r="G53" s="80">
        <f t="shared" si="6"/>
        <v>0</v>
      </c>
      <c r="H53" s="80"/>
      <c r="I53" s="80">
        <v>0</v>
      </c>
      <c r="J53" s="91"/>
      <c r="K53" s="120">
        <v>45185315</v>
      </c>
      <c r="L53" s="280"/>
      <c r="M53" s="120">
        <v>95554478757</v>
      </c>
      <c r="N53" s="121"/>
      <c r="O53" s="120">
        <f t="shared" si="7"/>
        <v>-98625293124</v>
      </c>
      <c r="P53" s="123"/>
      <c r="Q53" s="80">
        <v>-3070814367</v>
      </c>
      <c r="R53" s="80"/>
      <c r="S53" s="140"/>
      <c r="T53" s="140"/>
      <c r="U53" s="140"/>
      <c r="V53" s="140"/>
      <c r="W53" s="140"/>
      <c r="X53" s="140"/>
      <c r="Y53" s="140"/>
      <c r="Z53" s="140"/>
    </row>
    <row r="54" spans="1:26" ht="21.75">
      <c r="A54" s="278" t="s">
        <v>119</v>
      </c>
      <c r="B54" s="279"/>
      <c r="C54" s="80">
        <v>0</v>
      </c>
      <c r="D54" s="280"/>
      <c r="E54" s="80">
        <v>0</v>
      </c>
      <c r="F54" s="80"/>
      <c r="G54" s="80">
        <f t="shared" si="6"/>
        <v>0</v>
      </c>
      <c r="H54" s="80"/>
      <c r="I54" s="80">
        <v>0</v>
      </c>
      <c r="J54" s="91"/>
      <c r="K54" s="120">
        <v>14106723</v>
      </c>
      <c r="L54" s="280"/>
      <c r="M54" s="120">
        <v>179144114382</v>
      </c>
      <c r="N54" s="121"/>
      <c r="O54" s="120">
        <f t="shared" si="7"/>
        <v>-198191533407</v>
      </c>
      <c r="P54" s="123"/>
      <c r="Q54" s="80">
        <v>-19047419025</v>
      </c>
      <c r="R54" s="80"/>
      <c r="S54" s="140"/>
      <c r="T54" s="140"/>
      <c r="U54" s="140"/>
      <c r="V54" s="140"/>
      <c r="W54" s="140"/>
      <c r="X54" s="140"/>
      <c r="Y54" s="140"/>
      <c r="Z54" s="140"/>
    </row>
    <row r="55" spans="1:26" ht="21.75">
      <c r="A55" s="278" t="s">
        <v>179</v>
      </c>
      <c r="B55" s="279"/>
      <c r="C55" s="80">
        <v>0</v>
      </c>
      <c r="D55" s="280"/>
      <c r="E55" s="80">
        <v>0</v>
      </c>
      <c r="F55" s="80"/>
      <c r="G55" s="80">
        <f t="shared" si="6"/>
        <v>0</v>
      </c>
      <c r="H55" s="80"/>
      <c r="I55" s="80">
        <v>0</v>
      </c>
      <c r="J55" s="91"/>
      <c r="K55" s="120">
        <v>1</v>
      </c>
      <c r="L55" s="280"/>
      <c r="M55" s="120">
        <v>1</v>
      </c>
      <c r="N55" s="121"/>
      <c r="O55" s="120">
        <f t="shared" si="7"/>
        <v>-3821</v>
      </c>
      <c r="P55" s="123"/>
      <c r="Q55" s="80">
        <v>-3820</v>
      </c>
      <c r="R55" s="80"/>
      <c r="S55" s="140"/>
      <c r="T55" s="140"/>
      <c r="U55" s="140"/>
      <c r="V55" s="140"/>
      <c r="W55" s="140"/>
      <c r="X55" s="140"/>
      <c r="Y55" s="140"/>
      <c r="Z55" s="140"/>
    </row>
    <row r="56" spans="1:26" ht="21.75">
      <c r="A56" s="278" t="s">
        <v>170</v>
      </c>
      <c r="B56" s="279"/>
      <c r="C56" s="80">
        <v>0</v>
      </c>
      <c r="D56" s="280"/>
      <c r="E56" s="80">
        <v>0</v>
      </c>
      <c r="F56" s="80"/>
      <c r="G56" s="80">
        <f t="shared" si="6"/>
        <v>0</v>
      </c>
      <c r="H56" s="80"/>
      <c r="I56" s="80">
        <v>0</v>
      </c>
      <c r="J56" s="91"/>
      <c r="K56" s="120">
        <v>5953688</v>
      </c>
      <c r="L56" s="280"/>
      <c r="M56" s="120">
        <v>7585443272</v>
      </c>
      <c r="N56" s="121"/>
      <c r="O56" s="120">
        <f t="shared" si="7"/>
        <v>-8708520093</v>
      </c>
      <c r="P56" s="123"/>
      <c r="Q56" s="80">
        <v>-1123076821</v>
      </c>
      <c r="R56" s="80"/>
      <c r="S56" s="140"/>
      <c r="T56" s="140"/>
      <c r="U56" s="140"/>
      <c r="V56" s="140"/>
      <c r="W56" s="140"/>
      <c r="X56" s="140"/>
      <c r="Y56" s="140"/>
      <c r="Z56" s="140"/>
    </row>
    <row r="57" spans="1:26" ht="21.75">
      <c r="A57" s="278" t="s">
        <v>193</v>
      </c>
      <c r="B57" s="279"/>
      <c r="C57" s="80">
        <v>0</v>
      </c>
      <c r="D57" s="280"/>
      <c r="E57" s="80">
        <v>0</v>
      </c>
      <c r="F57" s="80"/>
      <c r="G57" s="80">
        <f t="shared" si="6"/>
        <v>0</v>
      </c>
      <c r="H57" s="80"/>
      <c r="I57" s="80">
        <v>0</v>
      </c>
      <c r="J57" s="91"/>
      <c r="K57" s="120">
        <v>16189</v>
      </c>
      <c r="L57" s="280"/>
      <c r="M57" s="120">
        <v>230678298237</v>
      </c>
      <c r="N57" s="121"/>
      <c r="O57" s="120">
        <f t="shared" si="7"/>
        <v>-224440295335</v>
      </c>
      <c r="P57" s="123"/>
      <c r="Q57" s="80">
        <v>6238002902</v>
      </c>
      <c r="R57" s="80"/>
      <c r="S57" s="140"/>
      <c r="T57" s="140"/>
      <c r="U57" s="140"/>
      <c r="V57" s="140"/>
      <c r="W57" s="140"/>
      <c r="X57" s="140"/>
      <c r="Y57" s="140"/>
      <c r="Z57" s="140"/>
    </row>
    <row r="58" spans="1:26" ht="22.5" thickBot="1">
      <c r="A58" s="278" t="s">
        <v>2</v>
      </c>
      <c r="B58" s="279"/>
      <c r="C58" s="269"/>
      <c r="D58" s="279"/>
      <c r="E58" s="142">
        <f>SUM(E8:E57)</f>
        <v>0</v>
      </c>
      <c r="F58" s="121"/>
      <c r="G58" s="122">
        <f>SUM(G8:G57)</f>
        <v>0</v>
      </c>
      <c r="H58" s="280"/>
      <c r="I58" s="122">
        <f>SUM(I8:I57)</f>
        <v>0</v>
      </c>
      <c r="J58" s="91"/>
      <c r="K58" s="137"/>
      <c r="L58" s="280"/>
      <c r="M58" s="122">
        <f>SUM(M8:M57)</f>
        <v>12669258937306</v>
      </c>
      <c r="N58" s="121"/>
      <c r="O58" s="143">
        <f>SUM(O8:O57)</f>
        <v>-10553077431149</v>
      </c>
      <c r="P58" s="280"/>
      <c r="Q58" s="122">
        <f>SUM(Q8:Q57)</f>
        <v>2116181506157</v>
      </c>
      <c r="R58" s="120"/>
      <c r="S58" s="141"/>
      <c r="T58" s="141"/>
      <c r="U58" s="141"/>
      <c r="V58" s="141"/>
      <c r="W58" s="141"/>
      <c r="X58" s="141"/>
    </row>
    <row r="59" spans="1:26" ht="23.25" thickTop="1">
      <c r="E59" s="93"/>
      <c r="F59" s="67"/>
      <c r="G59" s="93"/>
      <c r="H59" s="67"/>
      <c r="I59" s="281"/>
      <c r="J59" s="67"/>
      <c r="K59" s="282"/>
      <c r="L59" s="282"/>
      <c r="M59" s="93"/>
      <c r="N59" s="282"/>
      <c r="O59" s="93"/>
      <c r="P59" s="282"/>
      <c r="Q59" s="93"/>
      <c r="R59" s="93"/>
      <c r="S59" s="141"/>
      <c r="T59" s="141"/>
      <c r="U59" s="141"/>
      <c r="V59" s="141"/>
      <c r="W59" s="141"/>
      <c r="X59" s="141"/>
    </row>
    <row r="60" spans="1:26" ht="21.75">
      <c r="A60" s="81"/>
      <c r="B60" s="81"/>
      <c r="C60" s="81"/>
      <c r="D60" s="81"/>
      <c r="E60" s="94"/>
      <c r="F60" s="94"/>
      <c r="G60" s="94"/>
      <c r="H60" s="94"/>
      <c r="I60" s="86"/>
      <c r="J60" s="86"/>
      <c r="K60" s="86"/>
      <c r="L60" s="86"/>
      <c r="M60" s="86"/>
      <c r="N60" s="86"/>
      <c r="O60" s="281"/>
      <c r="P60" s="86"/>
      <c r="Q60" s="86"/>
      <c r="R60" s="86"/>
      <c r="S60" s="141"/>
      <c r="T60" s="141"/>
      <c r="U60" s="141"/>
      <c r="V60" s="141"/>
      <c r="W60" s="141"/>
      <c r="X60" s="141"/>
    </row>
    <row r="61" spans="1:26" ht="21.75">
      <c r="A61" s="393" t="s">
        <v>37</v>
      </c>
      <c r="B61" s="394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5"/>
      <c r="R61" s="283"/>
      <c r="S61" s="141"/>
      <c r="T61" s="141"/>
      <c r="U61" s="141"/>
      <c r="V61" s="141"/>
      <c r="W61" s="141"/>
      <c r="X61" s="141"/>
    </row>
    <row r="62" spans="1:26" ht="21.75">
      <c r="A62" s="284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5"/>
      <c r="S62" s="141"/>
      <c r="T62" s="141"/>
      <c r="U62" s="141"/>
      <c r="V62" s="141"/>
      <c r="W62" s="141"/>
      <c r="X62" s="141"/>
    </row>
    <row r="63" spans="1:26" ht="21.75">
      <c r="Q63" s="91"/>
      <c r="R63" s="91"/>
      <c r="W63" s="12"/>
      <c r="X63" s="12"/>
      <c r="Y63" s="12"/>
    </row>
    <row r="64" spans="1:26" ht="21.75">
      <c r="Q64" s="91"/>
      <c r="R64" s="91"/>
      <c r="S64" s="392"/>
      <c r="T64" s="392"/>
      <c r="U64" s="392"/>
      <c r="V64" s="392"/>
      <c r="W64" s="392"/>
      <c r="X64" s="392"/>
      <c r="Y64" s="12"/>
    </row>
    <row r="65" spans="1:26 16358:16380" ht="21.75">
      <c r="Q65" s="91"/>
      <c r="R65" s="91"/>
      <c r="S65" s="11" t="s">
        <v>136</v>
      </c>
      <c r="X65" s="12"/>
      <c r="Y65" s="12"/>
      <c r="Z65" s="12"/>
    </row>
    <row r="66" spans="1:26 16358:16380" ht="21.75">
      <c r="Q66" s="91"/>
      <c r="R66" s="91"/>
      <c r="S66" s="140">
        <v>-12448902946</v>
      </c>
      <c r="T66" s="140" t="e">
        <f>VLOOKUP(#REF!,$A$8:$Q$57,11,0)</f>
        <v>#REF!</v>
      </c>
      <c r="U66" s="140" t="e">
        <f>VLOOKUP(#REF!,$A$8:$Q$57,13,0)</f>
        <v>#REF!</v>
      </c>
      <c r="V66" s="140" t="e">
        <f>VLOOKUP(#REF!,$A$8:$Q$57,17,0)</f>
        <v>#REF!</v>
      </c>
      <c r="W66" s="12" t="e">
        <f>T66-#REF!</f>
        <v>#REF!</v>
      </c>
      <c r="X66" s="12" t="e">
        <f>U66-#REF!</f>
        <v>#REF!</v>
      </c>
      <c r="Y66" s="12" t="e">
        <f>V66-S66</f>
        <v>#REF!</v>
      </c>
      <c r="Z66" s="12"/>
    </row>
    <row r="67" spans="1:26 16358:16380" ht="21.75">
      <c r="Q67" s="91"/>
      <c r="R67" s="91"/>
      <c r="S67" s="140">
        <v>-9390728712</v>
      </c>
      <c r="T67" s="140" t="e">
        <f>VLOOKUP(#REF!,$A$8:$Q$57,11,0)</f>
        <v>#REF!</v>
      </c>
      <c r="U67" s="140" t="e">
        <f>VLOOKUP(#REF!,$A$8:$Q$57,13,0)</f>
        <v>#REF!</v>
      </c>
      <c r="V67" s="140" t="e">
        <f>VLOOKUP(#REF!,$A$8:$Q$57,17,0)</f>
        <v>#REF!</v>
      </c>
      <c r="W67" s="12" t="e">
        <f>T67-#REF!</f>
        <v>#REF!</v>
      </c>
      <c r="X67" s="12" t="e">
        <f>U67-#REF!</f>
        <v>#REF!</v>
      </c>
      <c r="Y67" s="12" t="e">
        <f t="shared" ref="Y67:Y110" si="11">V67-S67</f>
        <v>#REF!</v>
      </c>
      <c r="Z67" s="12"/>
    </row>
    <row r="68" spans="1:26 16358:16380" ht="21.75">
      <c r="Q68" s="91"/>
      <c r="R68" s="91"/>
      <c r="S68" s="140">
        <v>12053593947</v>
      </c>
      <c r="T68" s="140" t="e">
        <f>VLOOKUP(#REF!,$A$8:$Q$57,11,0)</f>
        <v>#REF!</v>
      </c>
      <c r="U68" s="140" t="e">
        <f>VLOOKUP(#REF!,$A$8:$Q$57,13,0)</f>
        <v>#REF!</v>
      </c>
      <c r="V68" s="140" t="e">
        <f>VLOOKUP(#REF!,$A$8:$Q$57,17,0)</f>
        <v>#REF!</v>
      </c>
      <c r="W68" s="12" t="e">
        <f>T68-#REF!</f>
        <v>#REF!</v>
      </c>
      <c r="X68" s="12" t="e">
        <f>U68-#REF!</f>
        <v>#REF!</v>
      </c>
      <c r="Y68" s="12" t="e">
        <f t="shared" si="11"/>
        <v>#REF!</v>
      </c>
      <c r="Z68" s="12"/>
    </row>
    <row r="69" spans="1:26 16358:16380" ht="21.75">
      <c r="Q69" s="91"/>
      <c r="R69" s="91"/>
      <c r="S69" s="140">
        <v>42855877321</v>
      </c>
      <c r="T69" s="140" t="e">
        <f>VLOOKUP(#REF!,$A$8:$Q$57,11,0)</f>
        <v>#REF!</v>
      </c>
      <c r="U69" s="140" t="e">
        <f>VLOOKUP(#REF!,$A$8:$Q$57,13,0)</f>
        <v>#REF!</v>
      </c>
      <c r="V69" s="140" t="e">
        <f>VLOOKUP(#REF!,$A$8:$Q$57,17,0)</f>
        <v>#REF!</v>
      </c>
      <c r="W69" s="12" t="e">
        <f>T69-#REF!</f>
        <v>#REF!</v>
      </c>
      <c r="X69" s="12" t="e">
        <f>U69-#REF!</f>
        <v>#REF!</v>
      </c>
      <c r="Y69" s="12" t="e">
        <f t="shared" si="11"/>
        <v>#REF!</v>
      </c>
      <c r="Z69" s="12"/>
    </row>
    <row r="70" spans="1:26 16358:16380" ht="21.75">
      <c r="Q70" s="91"/>
      <c r="R70" s="91"/>
      <c r="S70" s="140">
        <v>28466384177</v>
      </c>
      <c r="T70" s="140" t="e">
        <f>VLOOKUP(#REF!,$A$8:$Q$57,11,0)</f>
        <v>#REF!</v>
      </c>
      <c r="U70" s="140" t="e">
        <f>VLOOKUP(#REF!,$A$8:$Q$57,13,0)</f>
        <v>#REF!</v>
      </c>
      <c r="V70" s="140" t="e">
        <f>VLOOKUP(#REF!,$A$8:$Q$57,17,0)</f>
        <v>#REF!</v>
      </c>
      <c r="W70" s="12" t="e">
        <f>T70-#REF!</f>
        <v>#REF!</v>
      </c>
      <c r="X70" s="12" t="e">
        <f>U70-#REF!</f>
        <v>#REF!</v>
      </c>
      <c r="Y70" s="12" t="e">
        <f t="shared" si="11"/>
        <v>#REF!</v>
      </c>
      <c r="Z70" s="12"/>
    </row>
    <row r="71" spans="1:26 16358:16380" ht="21.75">
      <c r="Q71" s="91"/>
      <c r="R71" s="91"/>
      <c r="S71" s="140">
        <v>28757525838</v>
      </c>
      <c r="T71" s="140" t="e">
        <f>VLOOKUP(#REF!,$A$8:$Q$57,11,0)</f>
        <v>#REF!</v>
      </c>
      <c r="U71" s="140" t="e">
        <f>VLOOKUP(#REF!,$A$8:$Q$57,13,0)</f>
        <v>#REF!</v>
      </c>
      <c r="V71" s="140" t="e">
        <f>VLOOKUP(#REF!,$A$8:$Q$57,17,0)</f>
        <v>#REF!</v>
      </c>
      <c r="W71" s="12" t="e">
        <f>T71-#REF!</f>
        <v>#REF!</v>
      </c>
      <c r="X71" s="12" t="e">
        <f>U71-#REF!</f>
        <v>#REF!</v>
      </c>
      <c r="Y71" s="12" t="e">
        <f t="shared" si="11"/>
        <v>#REF!</v>
      </c>
      <c r="Z71" s="12"/>
    </row>
    <row r="72" spans="1:26 16358:16380" ht="21.75">
      <c r="Q72" s="91"/>
      <c r="R72" s="91"/>
      <c r="S72" s="140">
        <v>2159272636</v>
      </c>
      <c r="T72" s="140" t="e">
        <f>VLOOKUP(#REF!,$A$8:$Q$57,11,0)</f>
        <v>#REF!</v>
      </c>
      <c r="U72" s="140" t="e">
        <f>VLOOKUP(#REF!,$A$8:$Q$57,13,0)</f>
        <v>#REF!</v>
      </c>
      <c r="V72" s="140" t="e">
        <f>VLOOKUP(#REF!,$A$8:$Q$57,17,0)</f>
        <v>#REF!</v>
      </c>
      <c r="W72" s="12" t="e">
        <f>T72-#REF!</f>
        <v>#REF!</v>
      </c>
      <c r="X72" s="12" t="e">
        <f>U72-#REF!</f>
        <v>#REF!</v>
      </c>
      <c r="Y72" s="12" t="e">
        <f t="shared" si="11"/>
        <v>#REF!</v>
      </c>
      <c r="Z72" s="12"/>
    </row>
    <row r="73" spans="1:26 16358:16380" ht="21.75">
      <c r="Q73" s="91"/>
      <c r="R73" s="91"/>
      <c r="S73" s="140">
        <v>26210579752</v>
      </c>
      <c r="T73" s="140" t="e">
        <f>VLOOKUP(#REF!,$A$8:$Q$57,11,0)</f>
        <v>#REF!</v>
      </c>
      <c r="U73" s="140" t="e">
        <f>VLOOKUP(#REF!,$A$8:$Q$57,13,0)</f>
        <v>#REF!</v>
      </c>
      <c r="V73" s="140" t="e">
        <f>VLOOKUP(#REF!,$A$8:$Q$57,17,0)</f>
        <v>#REF!</v>
      </c>
      <c r="W73" s="12" t="e">
        <f>T73-#REF!</f>
        <v>#REF!</v>
      </c>
      <c r="X73" s="12" t="e">
        <f>U73-#REF!</f>
        <v>#REF!</v>
      </c>
      <c r="Y73" s="12" t="e">
        <f t="shared" si="11"/>
        <v>#REF!</v>
      </c>
      <c r="Z73" s="12"/>
    </row>
    <row r="74" spans="1:26 16358:16380" ht="21.75">
      <c r="Q74" s="91"/>
      <c r="R74" s="91"/>
      <c r="S74" s="140">
        <v>10191298488</v>
      </c>
      <c r="T74" s="140" t="e">
        <f>VLOOKUP(#REF!,$A$8:$Q$57,11,0)</f>
        <v>#REF!</v>
      </c>
      <c r="U74" s="140" t="e">
        <f>VLOOKUP(#REF!,$A$8:$Q$57,13,0)</f>
        <v>#REF!</v>
      </c>
      <c r="V74" s="140" t="e">
        <f>VLOOKUP(#REF!,$A$8:$Q$57,17,0)</f>
        <v>#REF!</v>
      </c>
      <c r="W74" s="12" t="e">
        <f>T74-#REF!</f>
        <v>#REF!</v>
      </c>
      <c r="X74" s="12" t="e">
        <f>U74-#REF!</f>
        <v>#REF!</v>
      </c>
      <c r="Y74" s="12" t="e">
        <f t="shared" si="11"/>
        <v>#REF!</v>
      </c>
      <c r="Z74" s="12"/>
    </row>
    <row r="75" spans="1:26 16358:16380" ht="21.75">
      <c r="Q75" s="91"/>
      <c r="R75" s="91"/>
      <c r="S75" s="140">
        <v>14840637674</v>
      </c>
      <c r="T75" s="140" t="e">
        <f>VLOOKUP(#REF!,$A$8:$Q$57,11,0)</f>
        <v>#REF!</v>
      </c>
      <c r="U75" s="140" t="e">
        <f>VLOOKUP(#REF!,$A$8:$Q$57,13,0)</f>
        <v>#REF!</v>
      </c>
      <c r="V75" s="140" t="e">
        <f>VLOOKUP(#REF!,$A$8:$Q$57,17,0)</f>
        <v>#REF!</v>
      </c>
      <c r="W75" s="12" t="e">
        <f>T75-#REF!</f>
        <v>#REF!</v>
      </c>
      <c r="X75" s="12" t="e">
        <f>U75-#REF!</f>
        <v>#REF!</v>
      </c>
      <c r="Y75" s="12" t="e">
        <f t="shared" si="11"/>
        <v>#REF!</v>
      </c>
      <c r="XED75" s="12" t="e">
        <f>SUM(C75:XEC75)</f>
        <v>#REF!</v>
      </c>
      <c r="XEZ75" s="12" t="e">
        <f>SUM(E75:XEY75)</f>
        <v>#REF!</v>
      </c>
    </row>
    <row r="76" spans="1:26 16358:16380" s="13" customFormat="1" ht="24.75" customHeight="1">
      <c r="A76" s="67"/>
      <c r="B76" s="67"/>
      <c r="C76" s="67"/>
      <c r="D76" s="67"/>
      <c r="E76" s="68"/>
      <c r="F76" s="68"/>
      <c r="G76" s="68"/>
      <c r="H76" s="68"/>
      <c r="I76" s="92"/>
      <c r="J76" s="92"/>
      <c r="K76" s="92"/>
      <c r="L76" s="92"/>
      <c r="M76" s="92"/>
      <c r="N76" s="92"/>
      <c r="O76" s="92"/>
      <c r="P76" s="92"/>
      <c r="Q76" s="91"/>
      <c r="R76" s="91"/>
      <c r="S76" s="140">
        <v>11998819218</v>
      </c>
      <c r="T76" s="140" t="e">
        <f>VLOOKUP(#REF!,$A$8:$Q$57,11,0)</f>
        <v>#REF!</v>
      </c>
      <c r="U76" s="140" t="e">
        <f>VLOOKUP(#REF!,$A$8:$Q$57,13,0)</f>
        <v>#REF!</v>
      </c>
      <c r="V76" s="140" t="e">
        <f>VLOOKUP(#REF!,$A$8:$Q$57,17,0)</f>
        <v>#REF!</v>
      </c>
      <c r="W76" s="12" t="e">
        <f>T76-#REF!</f>
        <v>#REF!</v>
      </c>
      <c r="X76" s="12" t="e">
        <f>U76-#REF!</f>
        <v>#REF!</v>
      </c>
      <c r="Y76" s="12" t="e">
        <f t="shared" si="11"/>
        <v>#REF!</v>
      </c>
    </row>
    <row r="77" spans="1:26 16358:16380" s="13" customFormat="1" ht="24">
      <c r="A77" s="67"/>
      <c r="B77" s="67"/>
      <c r="C77" s="67"/>
      <c r="D77" s="67"/>
      <c r="E77" s="68"/>
      <c r="F77" s="68"/>
      <c r="G77" s="68"/>
      <c r="H77" s="68"/>
      <c r="I77" s="92"/>
      <c r="J77" s="92"/>
      <c r="K77" s="92"/>
      <c r="L77" s="92"/>
      <c r="M77" s="92"/>
      <c r="N77" s="92"/>
      <c r="O77" s="92"/>
      <c r="P77" s="92"/>
      <c r="Q77" s="91"/>
      <c r="R77" s="91"/>
      <c r="S77" s="140">
        <v>1847188671</v>
      </c>
      <c r="T77" s="140" t="e">
        <f>VLOOKUP(#REF!,$A$8:$Q$57,11,0)</f>
        <v>#REF!</v>
      </c>
      <c r="U77" s="140" t="e">
        <f>VLOOKUP(#REF!,$A$8:$Q$57,13,0)</f>
        <v>#REF!</v>
      </c>
      <c r="V77" s="140" t="e">
        <f>VLOOKUP(#REF!,$A$8:$Q$57,17,0)</f>
        <v>#REF!</v>
      </c>
      <c r="W77" s="12" t="e">
        <f>T77-#REF!</f>
        <v>#REF!</v>
      </c>
      <c r="X77" s="12" t="e">
        <f>U77-#REF!</f>
        <v>#REF!</v>
      </c>
      <c r="Y77" s="12" t="e">
        <f t="shared" si="11"/>
        <v>#REF!</v>
      </c>
    </row>
    <row r="78" spans="1:26 16358:16380" s="13" customFormat="1" ht="24">
      <c r="A78" s="67"/>
      <c r="B78" s="67"/>
      <c r="C78" s="67"/>
      <c r="D78" s="67"/>
      <c r="E78" s="68"/>
      <c r="F78" s="68"/>
      <c r="G78" s="68"/>
      <c r="H78" s="68"/>
      <c r="I78" s="92"/>
      <c r="J78" s="92"/>
      <c r="K78" s="92"/>
      <c r="L78" s="92"/>
      <c r="M78" s="92"/>
      <c r="N78" s="92"/>
      <c r="O78" s="92"/>
      <c r="P78" s="92"/>
      <c r="Q78" s="91"/>
      <c r="R78" s="91"/>
      <c r="S78" s="140">
        <v>4870295328</v>
      </c>
      <c r="T78" s="140" t="e">
        <f>VLOOKUP(#REF!,$A$8:$Q$57,11,0)</f>
        <v>#REF!</v>
      </c>
      <c r="U78" s="140" t="e">
        <f>VLOOKUP(#REF!,$A$8:$Q$57,13,0)</f>
        <v>#REF!</v>
      </c>
      <c r="V78" s="140" t="e">
        <f>VLOOKUP(#REF!,$A$8:$Q$57,17,0)</f>
        <v>#REF!</v>
      </c>
      <c r="W78" s="12" t="e">
        <f>T78-#REF!</f>
        <v>#REF!</v>
      </c>
      <c r="X78" s="12" t="e">
        <f>U78-#REF!</f>
        <v>#REF!</v>
      </c>
      <c r="Y78" s="12" t="e">
        <f t="shared" si="11"/>
        <v>#REF!</v>
      </c>
    </row>
    <row r="79" spans="1:26 16358:16380" s="13" customFormat="1" ht="24">
      <c r="A79" s="67"/>
      <c r="B79" s="67"/>
      <c r="C79" s="67"/>
      <c r="D79" s="67"/>
      <c r="E79" s="68"/>
      <c r="F79" s="68"/>
      <c r="G79" s="68"/>
      <c r="H79" s="68"/>
      <c r="I79" s="92"/>
      <c r="J79" s="92"/>
      <c r="K79" s="92"/>
      <c r="L79" s="92"/>
      <c r="M79" s="92"/>
      <c r="N79" s="92"/>
      <c r="O79" s="92"/>
      <c r="P79" s="92"/>
      <c r="Q79" s="91"/>
      <c r="R79" s="91"/>
      <c r="S79" s="140">
        <v>14797038837</v>
      </c>
      <c r="T79" s="140" t="e">
        <f>VLOOKUP(#REF!,$A$8:$Q$57,11,0)</f>
        <v>#REF!</v>
      </c>
      <c r="U79" s="140" t="e">
        <f>VLOOKUP(#REF!,$A$8:$Q$57,13,0)</f>
        <v>#REF!</v>
      </c>
      <c r="V79" s="140" t="e">
        <f>VLOOKUP(#REF!,$A$8:$Q$57,17,0)</f>
        <v>#REF!</v>
      </c>
      <c r="W79" s="12" t="e">
        <f>T79-#REF!</f>
        <v>#REF!</v>
      </c>
      <c r="X79" s="12" t="e">
        <f>U79-#REF!</f>
        <v>#REF!</v>
      </c>
      <c r="Y79" s="12" t="e">
        <f t="shared" si="11"/>
        <v>#REF!</v>
      </c>
    </row>
    <row r="80" spans="1:26 16358:16380" s="91" customFormat="1" ht="21.75">
      <c r="A80" s="67"/>
      <c r="B80" s="67"/>
      <c r="C80" s="67"/>
      <c r="D80" s="67"/>
      <c r="E80" s="68"/>
      <c r="F80" s="68"/>
      <c r="G80" s="68"/>
      <c r="H80" s="68"/>
      <c r="I80" s="92"/>
      <c r="J80" s="92"/>
      <c r="K80" s="92"/>
      <c r="L80" s="92"/>
      <c r="M80" s="92"/>
      <c r="N80" s="92"/>
      <c r="O80" s="92"/>
      <c r="P80" s="92"/>
      <c r="S80" s="140">
        <v>23115539642</v>
      </c>
      <c r="T80" s="140" t="e">
        <f>VLOOKUP(#REF!,$A$8:$Q$57,11,0)</f>
        <v>#REF!</v>
      </c>
      <c r="U80" s="140" t="e">
        <f>VLOOKUP(#REF!,$A$8:$Q$57,13,0)</f>
        <v>#REF!</v>
      </c>
      <c r="V80" s="140" t="e">
        <f>VLOOKUP(#REF!,$A$8:$Q$57,17,0)</f>
        <v>#REF!</v>
      </c>
      <c r="W80" s="12" t="e">
        <f>T80-#REF!</f>
        <v>#REF!</v>
      </c>
      <c r="X80" s="12" t="e">
        <f>U80-#REF!</f>
        <v>#REF!</v>
      </c>
      <c r="Y80" s="12" t="e">
        <f t="shared" si="11"/>
        <v>#REF!</v>
      </c>
    </row>
    <row r="81" spans="1:25" s="91" customFormat="1" ht="21.75">
      <c r="A81" s="67"/>
      <c r="B81" s="67"/>
      <c r="C81" s="67"/>
      <c r="D81" s="67"/>
      <c r="E81" s="68"/>
      <c r="F81" s="68"/>
      <c r="G81" s="68"/>
      <c r="H81" s="68"/>
      <c r="I81" s="92"/>
      <c r="J81" s="92"/>
      <c r="K81" s="92"/>
      <c r="L81" s="92"/>
      <c r="M81" s="92"/>
      <c r="N81" s="92"/>
      <c r="O81" s="92"/>
      <c r="P81" s="92"/>
      <c r="S81" s="140">
        <v>7546645229</v>
      </c>
      <c r="T81" s="140" t="e">
        <f>VLOOKUP(#REF!,$A$8:$Q$57,11,0)</f>
        <v>#REF!</v>
      </c>
      <c r="U81" s="140" t="e">
        <f>VLOOKUP(#REF!,$A$8:$Q$57,13,0)</f>
        <v>#REF!</v>
      </c>
      <c r="V81" s="140" t="e">
        <f>VLOOKUP(#REF!,$A$8:$Q$57,17,0)</f>
        <v>#REF!</v>
      </c>
      <c r="W81" s="12" t="e">
        <f>T81-#REF!</f>
        <v>#REF!</v>
      </c>
      <c r="X81" s="12" t="e">
        <f>U81-#REF!</f>
        <v>#REF!</v>
      </c>
      <c r="Y81" s="12" t="e">
        <f t="shared" si="11"/>
        <v>#REF!</v>
      </c>
    </row>
    <row r="82" spans="1:25" s="91" customFormat="1" ht="21.75">
      <c r="A82" s="67"/>
      <c r="B82" s="67"/>
      <c r="C82" s="67"/>
      <c r="D82" s="67"/>
      <c r="E82" s="68"/>
      <c r="F82" s="68"/>
      <c r="G82" s="68"/>
      <c r="H82" s="68"/>
      <c r="I82" s="92"/>
      <c r="J82" s="92"/>
      <c r="K82" s="92"/>
      <c r="L82" s="92"/>
      <c r="M82" s="92"/>
      <c r="N82" s="92"/>
      <c r="O82" s="92"/>
      <c r="P82" s="92"/>
      <c r="S82" s="140">
        <v>-7986439247</v>
      </c>
      <c r="T82" s="140" t="e">
        <f>VLOOKUP(#REF!,$A$8:$Q$57,11,0)</f>
        <v>#REF!</v>
      </c>
      <c r="U82" s="140" t="e">
        <f>VLOOKUP(#REF!,$A$8:$Q$57,13,0)</f>
        <v>#REF!</v>
      </c>
      <c r="V82" s="140" t="e">
        <f>VLOOKUP(#REF!,$A$8:$Q$57,17,0)</f>
        <v>#REF!</v>
      </c>
      <c r="W82" s="12" t="e">
        <f>T82-#REF!</f>
        <v>#REF!</v>
      </c>
      <c r="X82" s="12" t="e">
        <f>U82-#REF!</f>
        <v>#REF!</v>
      </c>
      <c r="Y82" s="12" t="e">
        <f t="shared" si="11"/>
        <v>#REF!</v>
      </c>
    </row>
    <row r="83" spans="1:25" s="91" customFormat="1" ht="21.75">
      <c r="A83" s="67"/>
      <c r="B83" s="67"/>
      <c r="C83" s="67"/>
      <c r="D83" s="67"/>
      <c r="E83" s="68"/>
      <c r="F83" s="68"/>
      <c r="G83" s="68"/>
      <c r="H83" s="68"/>
      <c r="I83" s="92"/>
      <c r="J83" s="92"/>
      <c r="K83" s="92"/>
      <c r="L83" s="92"/>
      <c r="M83" s="92"/>
      <c r="N83" s="92"/>
      <c r="O83" s="92"/>
      <c r="P83" s="92"/>
      <c r="S83" s="140">
        <v>18489848447</v>
      </c>
      <c r="T83" s="140" t="e">
        <f>VLOOKUP(#REF!,$A$8:$Q$57,11,0)</f>
        <v>#REF!</v>
      </c>
      <c r="U83" s="140" t="e">
        <f>VLOOKUP(#REF!,$A$8:$Q$57,13,0)</f>
        <v>#REF!</v>
      </c>
      <c r="V83" s="140" t="e">
        <f>VLOOKUP(#REF!,$A$8:$Q$57,17,0)</f>
        <v>#REF!</v>
      </c>
      <c r="W83" s="12" t="e">
        <f>T83-#REF!</f>
        <v>#REF!</v>
      </c>
      <c r="X83" s="12" t="e">
        <f>U83-#REF!</f>
        <v>#REF!</v>
      </c>
      <c r="Y83" s="12" t="e">
        <f t="shared" si="11"/>
        <v>#REF!</v>
      </c>
    </row>
    <row r="84" spans="1:25" s="91" customFormat="1" ht="21.75">
      <c r="A84" s="67"/>
      <c r="B84" s="67"/>
      <c r="C84" s="67"/>
      <c r="D84" s="67"/>
      <c r="E84" s="68"/>
      <c r="F84" s="68"/>
      <c r="G84" s="68"/>
      <c r="H84" s="68"/>
      <c r="I84" s="92"/>
      <c r="J84" s="92"/>
      <c r="K84" s="92"/>
      <c r="L84" s="92"/>
      <c r="M84" s="92"/>
      <c r="N84" s="92"/>
      <c r="O84" s="92"/>
      <c r="P84" s="92"/>
      <c r="S84" s="140">
        <v>-11660613082</v>
      </c>
      <c r="T84" s="140" t="e">
        <f>VLOOKUP(#REF!,$A$8:$Q$57,11,0)</f>
        <v>#REF!</v>
      </c>
      <c r="U84" s="140" t="e">
        <f>VLOOKUP(#REF!,$A$8:$Q$57,13,0)</f>
        <v>#REF!</v>
      </c>
      <c r="V84" s="140" t="e">
        <f>VLOOKUP(#REF!,$A$8:$Q$57,17,0)</f>
        <v>#REF!</v>
      </c>
      <c r="W84" s="12" t="e">
        <f>T84-#REF!</f>
        <v>#REF!</v>
      </c>
      <c r="X84" s="12" t="e">
        <f>U84-#REF!</f>
        <v>#REF!</v>
      </c>
      <c r="Y84" s="12" t="e">
        <f t="shared" si="11"/>
        <v>#REF!</v>
      </c>
    </row>
    <row r="85" spans="1:25" s="91" customFormat="1" ht="21.75">
      <c r="A85" s="67"/>
      <c r="B85" s="67"/>
      <c r="C85" s="67"/>
      <c r="D85" s="67"/>
      <c r="E85" s="68"/>
      <c r="F85" s="68"/>
      <c r="G85" s="68"/>
      <c r="H85" s="68"/>
      <c r="I85" s="92"/>
      <c r="J85" s="92"/>
      <c r="K85" s="92"/>
      <c r="L85" s="92"/>
      <c r="M85" s="92"/>
      <c r="N85" s="92"/>
      <c r="O85" s="92"/>
      <c r="P85" s="92"/>
      <c r="S85" s="140">
        <v>-3889633311</v>
      </c>
      <c r="T85" s="140" t="e">
        <f>VLOOKUP(#REF!,$A$8:$Q$57,11,0)</f>
        <v>#REF!</v>
      </c>
      <c r="U85" s="140" t="e">
        <f>VLOOKUP(#REF!,$A$8:$Q$57,13,0)</f>
        <v>#REF!</v>
      </c>
      <c r="V85" s="140" t="e">
        <f>VLOOKUP(#REF!,$A$8:$Q$57,17,0)</f>
        <v>#REF!</v>
      </c>
      <c r="W85" s="12" t="e">
        <f>T85-#REF!</f>
        <v>#REF!</v>
      </c>
      <c r="X85" s="12" t="e">
        <f>U85-#REF!</f>
        <v>#REF!</v>
      </c>
      <c r="Y85" s="12" t="e">
        <f t="shared" si="11"/>
        <v>#REF!</v>
      </c>
    </row>
    <row r="86" spans="1:25" s="91" customFormat="1" ht="21.75">
      <c r="A86" s="67"/>
      <c r="B86" s="67"/>
      <c r="C86" s="67"/>
      <c r="D86" s="67"/>
      <c r="E86" s="68"/>
      <c r="F86" s="68"/>
      <c r="G86" s="68"/>
      <c r="H86" s="68"/>
      <c r="I86" s="92"/>
      <c r="J86" s="92"/>
      <c r="K86" s="92"/>
      <c r="L86" s="92"/>
      <c r="M86" s="92"/>
      <c r="N86" s="92"/>
      <c r="O86" s="92"/>
      <c r="P86" s="92"/>
      <c r="S86" s="140">
        <v>-5745915495</v>
      </c>
      <c r="T86" s="140" t="e">
        <f>VLOOKUP(#REF!,$A$8:$Q$57,11,0)</f>
        <v>#REF!</v>
      </c>
      <c r="U86" s="140" t="e">
        <f>VLOOKUP(#REF!,$A$8:$Q$57,13,0)</f>
        <v>#REF!</v>
      </c>
      <c r="V86" s="140" t="e">
        <f>VLOOKUP(#REF!,$A$8:$Q$57,17,0)</f>
        <v>#REF!</v>
      </c>
      <c r="W86" s="12" t="e">
        <f>T86-#REF!</f>
        <v>#REF!</v>
      </c>
      <c r="X86" s="12" t="e">
        <f>U86-#REF!</f>
        <v>#REF!</v>
      </c>
      <c r="Y86" s="12" t="e">
        <f t="shared" si="11"/>
        <v>#REF!</v>
      </c>
    </row>
    <row r="87" spans="1:25" ht="21.75">
      <c r="Q87" s="91"/>
      <c r="R87" s="91"/>
      <c r="S87" s="140">
        <v>15672067094</v>
      </c>
      <c r="T87" s="140" t="e">
        <f>VLOOKUP(#REF!,$A$8:$Q$57,11,0)</f>
        <v>#REF!</v>
      </c>
      <c r="U87" s="140" t="e">
        <f>VLOOKUP(#REF!,$A$8:$Q$57,13,0)</f>
        <v>#REF!</v>
      </c>
      <c r="V87" s="140" t="e">
        <f>VLOOKUP(#REF!,$A$8:$Q$57,17,0)</f>
        <v>#REF!</v>
      </c>
      <c r="W87" s="12" t="e">
        <f>T87-#REF!</f>
        <v>#REF!</v>
      </c>
      <c r="X87" s="12" t="e">
        <f>U87-#REF!</f>
        <v>#REF!</v>
      </c>
      <c r="Y87" s="12" t="e">
        <f t="shared" si="11"/>
        <v>#REF!</v>
      </c>
    </row>
    <row r="88" spans="1:25" ht="21.75">
      <c r="Q88" s="91"/>
      <c r="R88" s="91"/>
      <c r="S88" s="140">
        <v>25170040350</v>
      </c>
      <c r="T88" s="140" t="e">
        <f>VLOOKUP(#REF!,$A$8:$Q$57,11,0)</f>
        <v>#REF!</v>
      </c>
      <c r="U88" s="140" t="e">
        <f>VLOOKUP(#REF!,$A$8:$Q$57,13,0)</f>
        <v>#REF!</v>
      </c>
      <c r="V88" s="140" t="e">
        <f>VLOOKUP(#REF!,$A$8:$Q$57,17,0)</f>
        <v>#REF!</v>
      </c>
      <c r="W88" s="12" t="e">
        <f>T88-#REF!</f>
        <v>#REF!</v>
      </c>
      <c r="X88" s="12" t="e">
        <f>U88-#REF!</f>
        <v>#REF!</v>
      </c>
      <c r="Y88" s="12" t="e">
        <f t="shared" si="11"/>
        <v>#REF!</v>
      </c>
    </row>
    <row r="89" spans="1:25" ht="21.75">
      <c r="Q89" s="91"/>
      <c r="R89" s="91"/>
      <c r="S89" s="140">
        <v>-360444992</v>
      </c>
      <c r="T89" s="140" t="e">
        <f>VLOOKUP(#REF!,$A$8:$Q$57,11,0)</f>
        <v>#REF!</v>
      </c>
      <c r="U89" s="140" t="e">
        <f>VLOOKUP(#REF!,$A$8:$Q$57,13,0)</f>
        <v>#REF!</v>
      </c>
      <c r="V89" s="140" t="e">
        <f>VLOOKUP(#REF!,$A$8:$Q$57,17,0)</f>
        <v>#REF!</v>
      </c>
      <c r="W89" s="12" t="e">
        <f>T89-#REF!</f>
        <v>#REF!</v>
      </c>
      <c r="X89" s="12" t="e">
        <f>U89-#REF!</f>
        <v>#REF!</v>
      </c>
      <c r="Y89" s="12" t="e">
        <f t="shared" si="11"/>
        <v>#REF!</v>
      </c>
    </row>
    <row r="90" spans="1:25" ht="21.75">
      <c r="Q90" s="91"/>
      <c r="R90" s="91"/>
      <c r="S90" s="140">
        <v>23425433431</v>
      </c>
      <c r="T90" s="140" t="e">
        <f>VLOOKUP(#REF!,$A$8:$Q$57,11,0)</f>
        <v>#REF!</v>
      </c>
      <c r="U90" s="140" t="e">
        <f>VLOOKUP(#REF!,$A$8:$Q$57,13,0)</f>
        <v>#REF!</v>
      </c>
      <c r="V90" s="140" t="e">
        <f>VLOOKUP(#REF!,$A$8:$Q$57,17,0)</f>
        <v>#REF!</v>
      </c>
      <c r="W90" s="12" t="e">
        <f>T90-#REF!</f>
        <v>#REF!</v>
      </c>
      <c r="X90" s="12" t="e">
        <f>U90-#REF!</f>
        <v>#REF!</v>
      </c>
      <c r="Y90" s="12" t="e">
        <f t="shared" si="11"/>
        <v>#REF!</v>
      </c>
    </row>
    <row r="91" spans="1:25" ht="21.75">
      <c r="Q91" s="91"/>
      <c r="R91" s="91"/>
      <c r="S91" s="140">
        <v>513168537</v>
      </c>
      <c r="T91" s="140" t="e">
        <f>VLOOKUP(#REF!,$A$8:$Q$57,11,0)</f>
        <v>#REF!</v>
      </c>
      <c r="U91" s="140" t="e">
        <f>VLOOKUP(#REF!,$A$8:$Q$57,13,0)</f>
        <v>#REF!</v>
      </c>
      <c r="V91" s="140" t="e">
        <f>VLOOKUP(#REF!,$A$8:$Q$57,17,0)</f>
        <v>#REF!</v>
      </c>
      <c r="W91" s="12" t="e">
        <f>T91-#REF!</f>
        <v>#REF!</v>
      </c>
      <c r="X91" s="12" t="e">
        <f>U91-#REF!</f>
        <v>#REF!</v>
      </c>
      <c r="Y91" s="12" t="e">
        <f t="shared" si="11"/>
        <v>#REF!</v>
      </c>
    </row>
    <row r="92" spans="1:25" ht="21.75">
      <c r="Q92" s="91"/>
      <c r="R92" s="91"/>
      <c r="S92" s="140">
        <v>4031829298</v>
      </c>
      <c r="T92" s="140" t="e">
        <f>VLOOKUP(#REF!,$A$8:$Q$57,11,0)</f>
        <v>#REF!</v>
      </c>
      <c r="U92" s="140" t="e">
        <f>VLOOKUP(#REF!,$A$8:$Q$57,13,0)</f>
        <v>#REF!</v>
      </c>
      <c r="V92" s="140" t="e">
        <f>VLOOKUP(#REF!,$A$8:$Q$57,17,0)</f>
        <v>#REF!</v>
      </c>
      <c r="W92" s="12" t="e">
        <f>T92-#REF!</f>
        <v>#REF!</v>
      </c>
      <c r="X92" s="12" t="e">
        <f>U92-#REF!</f>
        <v>#REF!</v>
      </c>
      <c r="Y92" s="12" t="e">
        <f t="shared" si="11"/>
        <v>#REF!</v>
      </c>
    </row>
    <row r="93" spans="1:25">
      <c r="S93" s="140">
        <v>7046783589</v>
      </c>
      <c r="T93" s="140" t="e">
        <f>VLOOKUP(#REF!,$A$8:$Q$57,11,0)</f>
        <v>#REF!</v>
      </c>
      <c r="U93" s="140" t="e">
        <f>VLOOKUP(#REF!,$A$8:$Q$57,13,0)</f>
        <v>#REF!</v>
      </c>
      <c r="V93" s="140" t="e">
        <f>VLOOKUP(#REF!,$A$8:$Q$57,17,0)</f>
        <v>#REF!</v>
      </c>
      <c r="W93" s="12" t="e">
        <f>T93-#REF!</f>
        <v>#REF!</v>
      </c>
      <c r="X93" s="12" t="e">
        <f>U93-#REF!</f>
        <v>#REF!</v>
      </c>
      <c r="Y93" s="12" t="e">
        <f t="shared" si="11"/>
        <v>#REF!</v>
      </c>
    </row>
    <row r="94" spans="1:25">
      <c r="S94" s="140">
        <v>681646614</v>
      </c>
      <c r="T94" s="140" t="e">
        <f>VLOOKUP(#REF!,$A$8:$Q$57,11,0)</f>
        <v>#REF!</v>
      </c>
      <c r="U94" s="140" t="e">
        <f>VLOOKUP(#REF!,$A$8:$Q$57,13,0)</f>
        <v>#REF!</v>
      </c>
      <c r="V94" s="140" t="e">
        <f>VLOOKUP(#REF!,$A$8:$Q$57,17,0)</f>
        <v>#REF!</v>
      </c>
      <c r="W94" s="12" t="e">
        <f>T94-#REF!</f>
        <v>#REF!</v>
      </c>
      <c r="X94" s="12" t="e">
        <f>U94-#REF!</f>
        <v>#REF!</v>
      </c>
      <c r="Y94" s="12" t="e">
        <f t="shared" si="11"/>
        <v>#REF!</v>
      </c>
    </row>
    <row r="95" spans="1:25">
      <c r="S95" s="140">
        <v>-970323</v>
      </c>
      <c r="T95" s="140" t="e">
        <f>VLOOKUP(#REF!,$A$8:$Q$57,11,0)</f>
        <v>#REF!</v>
      </c>
      <c r="U95" s="140" t="e">
        <f>VLOOKUP(#REF!,$A$8:$Q$57,13,0)</f>
        <v>#REF!</v>
      </c>
      <c r="V95" s="140" t="e">
        <f>VLOOKUP(#REF!,$A$8:$Q$57,17,0)</f>
        <v>#REF!</v>
      </c>
      <c r="W95" s="12" t="e">
        <f>T95-#REF!</f>
        <v>#REF!</v>
      </c>
      <c r="X95" s="12" t="e">
        <f>U95-#REF!</f>
        <v>#REF!</v>
      </c>
      <c r="Y95" s="12" t="e">
        <f t="shared" si="11"/>
        <v>#REF!</v>
      </c>
    </row>
    <row r="96" spans="1:25">
      <c r="S96" s="140">
        <v>-257566108</v>
      </c>
      <c r="T96" s="140" t="e">
        <f>VLOOKUP(#REF!,$A$8:$Q$57,11,0)</f>
        <v>#REF!</v>
      </c>
      <c r="U96" s="140" t="e">
        <f>VLOOKUP(#REF!,$A$8:$Q$57,13,0)</f>
        <v>#REF!</v>
      </c>
      <c r="V96" s="140" t="e">
        <f>VLOOKUP(#REF!,$A$8:$Q$57,17,0)</f>
        <v>#REF!</v>
      </c>
      <c r="W96" s="12" t="e">
        <f>T96-#REF!</f>
        <v>#REF!</v>
      </c>
      <c r="X96" s="12" t="e">
        <f>U96-#REF!</f>
        <v>#REF!</v>
      </c>
      <c r="Y96" s="12" t="e">
        <f t="shared" si="11"/>
        <v>#REF!</v>
      </c>
    </row>
    <row r="97" spans="19:25">
      <c r="S97" s="140">
        <v>3136940671</v>
      </c>
      <c r="T97" s="140" t="e">
        <f>VLOOKUP(#REF!,$A$8:$Q$57,11,0)</f>
        <v>#REF!</v>
      </c>
      <c r="U97" s="140" t="e">
        <f>VLOOKUP(#REF!,$A$8:$Q$57,13,0)</f>
        <v>#REF!</v>
      </c>
      <c r="V97" s="140" t="e">
        <f>VLOOKUP(#REF!,$A$8:$Q$57,17,0)</f>
        <v>#REF!</v>
      </c>
      <c r="W97" s="12" t="e">
        <f>T97-#REF!</f>
        <v>#REF!</v>
      </c>
      <c r="X97" s="12" t="e">
        <f>U97-#REF!</f>
        <v>#REF!</v>
      </c>
      <c r="Y97" s="12" t="e">
        <f t="shared" si="11"/>
        <v>#REF!</v>
      </c>
    </row>
    <row r="98" spans="19:25">
      <c r="S98" s="140">
        <v>5371798301</v>
      </c>
      <c r="T98" s="140" t="e">
        <f>VLOOKUP(#REF!,$A$8:$Q$57,11,0)</f>
        <v>#REF!</v>
      </c>
      <c r="U98" s="140" t="e">
        <f>VLOOKUP(#REF!,$A$8:$Q$57,13,0)</f>
        <v>#REF!</v>
      </c>
      <c r="V98" s="140" t="e">
        <f>VLOOKUP(#REF!,$A$8:$Q$57,17,0)</f>
        <v>#REF!</v>
      </c>
      <c r="W98" s="12" t="e">
        <f>T98-#REF!</f>
        <v>#REF!</v>
      </c>
      <c r="X98" s="12" t="e">
        <f>U98-#REF!</f>
        <v>#REF!</v>
      </c>
      <c r="Y98" s="12" t="e">
        <f t="shared" si="11"/>
        <v>#REF!</v>
      </c>
    </row>
    <row r="99" spans="19:25">
      <c r="S99" s="140">
        <v>5910525100</v>
      </c>
      <c r="T99" s="140" t="e">
        <f>VLOOKUP(#REF!,$A$8:$Q$57,11,0)</f>
        <v>#REF!</v>
      </c>
      <c r="U99" s="140" t="e">
        <f>VLOOKUP(#REF!,$A$8:$Q$57,13,0)</f>
        <v>#REF!</v>
      </c>
      <c r="V99" s="140" t="e">
        <f>VLOOKUP(#REF!,$A$8:$Q$57,17,0)</f>
        <v>#REF!</v>
      </c>
      <c r="W99" s="12" t="e">
        <f>T99-#REF!</f>
        <v>#REF!</v>
      </c>
      <c r="X99" s="12" t="e">
        <f>U99-#REF!</f>
        <v>#REF!</v>
      </c>
      <c r="Y99" s="12" t="e">
        <f t="shared" si="11"/>
        <v>#REF!</v>
      </c>
    </row>
    <row r="100" spans="19:25">
      <c r="S100" s="140">
        <v>10007475314</v>
      </c>
      <c r="T100" s="140" t="e">
        <f>VLOOKUP(#REF!,$A$8:$Q$57,11,0)</f>
        <v>#REF!</v>
      </c>
      <c r="U100" s="140" t="e">
        <f>VLOOKUP(#REF!,$A$8:$Q$57,13,0)</f>
        <v>#REF!</v>
      </c>
      <c r="V100" s="140" t="e">
        <f>VLOOKUP(#REF!,$A$8:$Q$57,17,0)</f>
        <v>#REF!</v>
      </c>
      <c r="W100" s="12" t="e">
        <f>T100-#REF!</f>
        <v>#REF!</v>
      </c>
      <c r="X100" s="12" t="e">
        <f>U100-#REF!</f>
        <v>#REF!</v>
      </c>
      <c r="Y100" s="12" t="e">
        <f t="shared" si="11"/>
        <v>#REF!</v>
      </c>
    </row>
    <row r="101" spans="19:25">
      <c r="S101" s="140">
        <v>4956344684</v>
      </c>
      <c r="T101" s="140" t="e">
        <f>VLOOKUP(#REF!,$A$8:$Q$57,11,0)</f>
        <v>#REF!</v>
      </c>
      <c r="U101" s="140" t="e">
        <f>VLOOKUP(#REF!,$A$8:$Q$57,13,0)</f>
        <v>#REF!</v>
      </c>
      <c r="V101" s="140" t="e">
        <f>VLOOKUP(#REF!,$A$8:$Q$57,17,0)</f>
        <v>#REF!</v>
      </c>
      <c r="W101" s="12" t="e">
        <f>T101-#REF!</f>
        <v>#REF!</v>
      </c>
      <c r="X101" s="12" t="e">
        <f>U101-#REF!</f>
        <v>#REF!</v>
      </c>
      <c r="Y101" s="12" t="e">
        <f t="shared" si="11"/>
        <v>#REF!</v>
      </c>
    </row>
    <row r="102" spans="19:25">
      <c r="S102" s="140">
        <v>33673771359</v>
      </c>
      <c r="T102" s="140" t="e">
        <f>VLOOKUP(#REF!,$A$8:$Q$57,11,0)</f>
        <v>#REF!</v>
      </c>
      <c r="U102" s="140" t="e">
        <f>VLOOKUP(#REF!,$A$8:$Q$57,13,0)</f>
        <v>#REF!</v>
      </c>
      <c r="V102" s="140" t="e">
        <f>VLOOKUP(#REF!,$A$8:$Q$57,17,0)</f>
        <v>#REF!</v>
      </c>
      <c r="W102" s="12" t="e">
        <f>T102-#REF!</f>
        <v>#REF!</v>
      </c>
      <c r="X102" s="12" t="e">
        <f>U102-#REF!</f>
        <v>#REF!</v>
      </c>
      <c r="Y102" s="12" t="e">
        <f t="shared" si="11"/>
        <v>#REF!</v>
      </c>
    </row>
    <row r="103" spans="19:25">
      <c r="S103" s="140">
        <v>163925864</v>
      </c>
      <c r="T103" s="140" t="e">
        <f>VLOOKUP(#REF!,$A$8:$Q$57,11,0)</f>
        <v>#REF!</v>
      </c>
      <c r="U103" s="140" t="e">
        <f>VLOOKUP(#REF!,$A$8:$Q$57,13,0)</f>
        <v>#REF!</v>
      </c>
      <c r="V103" s="140" t="e">
        <f>VLOOKUP(#REF!,$A$8:$Q$57,17,0)</f>
        <v>#REF!</v>
      </c>
      <c r="W103" s="12" t="e">
        <f>T103-#REF!</f>
        <v>#REF!</v>
      </c>
      <c r="X103" s="12" t="e">
        <f>U103-#REF!</f>
        <v>#REF!</v>
      </c>
      <c r="Y103" s="12" t="e">
        <f t="shared" si="11"/>
        <v>#REF!</v>
      </c>
    </row>
    <row r="104" spans="19:25">
      <c r="S104" s="140">
        <v>12126999833</v>
      </c>
      <c r="T104" s="140" t="e">
        <f>VLOOKUP(#REF!,$A$8:$Q$57,11,0)</f>
        <v>#REF!</v>
      </c>
      <c r="U104" s="140" t="e">
        <f>VLOOKUP(#REF!,$A$8:$Q$57,13,0)</f>
        <v>#REF!</v>
      </c>
      <c r="V104" s="140" t="e">
        <f>VLOOKUP(#REF!,$A$8:$Q$57,17,0)</f>
        <v>#REF!</v>
      </c>
      <c r="W104" s="12" t="e">
        <f>T104-#REF!</f>
        <v>#REF!</v>
      </c>
      <c r="X104" s="12" t="e">
        <f>U104-#REF!</f>
        <v>#REF!</v>
      </c>
      <c r="Y104" s="12" t="e">
        <f t="shared" si="11"/>
        <v>#REF!</v>
      </c>
    </row>
    <row r="105" spans="19:25">
      <c r="S105" s="140">
        <v>9934508971</v>
      </c>
      <c r="T105" s="140" t="e">
        <f>VLOOKUP(#REF!,$A$8:$Q$57,11,0)</f>
        <v>#REF!</v>
      </c>
      <c r="U105" s="140" t="e">
        <f>VLOOKUP(#REF!,$A$8:$Q$57,13,0)</f>
        <v>#REF!</v>
      </c>
      <c r="V105" s="140" t="e">
        <f>VLOOKUP(#REF!,$A$8:$Q$57,17,0)</f>
        <v>#REF!</v>
      </c>
      <c r="W105" s="12" t="e">
        <f>T105-#REF!</f>
        <v>#REF!</v>
      </c>
      <c r="X105" s="12" t="e">
        <f>U105-#REF!</f>
        <v>#REF!</v>
      </c>
      <c r="Y105" s="12" t="e">
        <f t="shared" si="11"/>
        <v>#REF!</v>
      </c>
    </row>
    <row r="106" spans="19:25">
      <c r="S106" s="140">
        <v>61482835661</v>
      </c>
      <c r="T106" s="140" t="e">
        <f>VLOOKUP(#REF!,$A$8:$Q$57,11,0)</f>
        <v>#REF!</v>
      </c>
      <c r="U106" s="140" t="e">
        <f>VLOOKUP(#REF!,$A$8:$Q$57,13,0)</f>
        <v>#REF!</v>
      </c>
      <c r="V106" s="140" t="e">
        <f>VLOOKUP(#REF!,$A$8:$Q$57,17,0)</f>
        <v>#REF!</v>
      </c>
      <c r="W106" s="12" t="e">
        <f>T106-#REF!</f>
        <v>#REF!</v>
      </c>
      <c r="X106" s="12" t="e">
        <f>U106-#REF!</f>
        <v>#REF!</v>
      </c>
      <c r="Y106" s="12" t="e">
        <f t="shared" si="11"/>
        <v>#REF!</v>
      </c>
    </row>
    <row r="107" spans="19:25">
      <c r="S107" s="140">
        <v>132426999</v>
      </c>
      <c r="T107" s="140" t="e">
        <f>VLOOKUP(#REF!,$A$8:$Q$57,11,0)</f>
        <v>#REF!</v>
      </c>
      <c r="U107" s="140" t="e">
        <f>VLOOKUP(#REF!,$A$8:$Q$57,13,0)</f>
        <v>#REF!</v>
      </c>
      <c r="V107" s="140" t="e">
        <f>VLOOKUP(#REF!,$A$8:$Q$57,17,0)</f>
        <v>#REF!</v>
      </c>
      <c r="W107" s="12" t="e">
        <f>T107-#REF!</f>
        <v>#REF!</v>
      </c>
      <c r="X107" s="12" t="e">
        <f>U107-#REF!</f>
        <v>#REF!</v>
      </c>
      <c r="Y107" s="12" t="e">
        <f t="shared" si="11"/>
        <v>#REF!</v>
      </c>
    </row>
    <row r="108" spans="19:25">
      <c r="S108" s="140">
        <v>-163068305</v>
      </c>
      <c r="T108" s="140" t="e">
        <f>VLOOKUP(#REF!,$A$8:$Q$57,11,0)</f>
        <v>#REF!</v>
      </c>
      <c r="U108" s="140" t="e">
        <f>VLOOKUP(#REF!,$A$8:$Q$57,13,0)</f>
        <v>#REF!</v>
      </c>
      <c r="V108" s="140" t="e">
        <f>VLOOKUP(#REF!,$A$8:$Q$57,17,0)</f>
        <v>#REF!</v>
      </c>
      <c r="W108" s="12" t="e">
        <f>T108-#REF!</f>
        <v>#REF!</v>
      </c>
      <c r="X108" s="12" t="e">
        <f>U108-#REF!</f>
        <v>#REF!</v>
      </c>
      <c r="Y108" s="12" t="e">
        <f t="shared" si="11"/>
        <v>#REF!</v>
      </c>
    </row>
    <row r="109" spans="19:25">
      <c r="S109" s="140">
        <v>-16340318021</v>
      </c>
      <c r="T109" s="140" t="e">
        <f>VLOOKUP(#REF!,$A$8:$Q$57,11,0)</f>
        <v>#REF!</v>
      </c>
      <c r="U109" s="140" t="e">
        <f>VLOOKUP(#REF!,$A$8:$Q$57,13,0)</f>
        <v>#REF!</v>
      </c>
      <c r="V109" s="140" t="e">
        <f>VLOOKUP(#REF!,$A$8:$Q$57,17,0)</f>
        <v>#REF!</v>
      </c>
      <c r="W109" s="12" t="e">
        <f>T109-#REF!</f>
        <v>#REF!</v>
      </c>
      <c r="X109" s="12" t="e">
        <f>U109-#REF!</f>
        <v>#REF!</v>
      </c>
      <c r="Y109" s="12" t="e">
        <f t="shared" si="11"/>
        <v>#REF!</v>
      </c>
    </row>
    <row r="110" spans="19:25">
      <c r="S110" s="12">
        <v>2398662108</v>
      </c>
      <c r="T110" s="140" t="e">
        <f>VLOOKUP(#REF!,$A$8:$Q$57,11,0)</f>
        <v>#REF!</v>
      </c>
      <c r="U110" s="140" t="e">
        <f>VLOOKUP(#REF!,$A$8:$Q$57,13,0)</f>
        <v>#REF!</v>
      </c>
      <c r="V110" s="140" t="e">
        <f>VLOOKUP(#REF!,$A$8:$Q$57,17,0)</f>
        <v>#REF!</v>
      </c>
      <c r="W110" s="12" t="e">
        <f>T110-#REF!</f>
        <v>#REF!</v>
      </c>
      <c r="X110" s="12" t="e">
        <f>U110-#REF!</f>
        <v>#REF!</v>
      </c>
      <c r="Y110" s="12" t="e">
        <f t="shared" si="11"/>
        <v>#REF!</v>
      </c>
    </row>
    <row r="111" spans="19:25">
      <c r="U111" s="140" t="e">
        <f>VLOOKUP(#REF!,$A$8:$Q$57,13,0)</f>
        <v>#REF!</v>
      </c>
      <c r="X111" s="12" t="e">
        <f>U111-#REF!</f>
        <v>#REF!</v>
      </c>
    </row>
    <row r="112" spans="19:25">
      <c r="U112" s="140" t="e">
        <f>VLOOKUP(#REF!,$A$8:$Q$57,13,0)</f>
        <v>#REF!</v>
      </c>
      <c r="X112" s="12" t="e">
        <f>U112-#REF!</f>
        <v>#REF!</v>
      </c>
    </row>
  </sheetData>
  <autoFilter ref="A7:Q58" xr:uid="{00000000-0009-0000-0000-00000C000000}">
    <sortState xmlns:xlrd2="http://schemas.microsoft.com/office/spreadsheetml/2017/richdata2" ref="A8:Q53">
      <sortCondition ref="A7"/>
    </sortState>
  </autoFilter>
  <mergeCells count="7">
    <mergeCell ref="A1:Q1"/>
    <mergeCell ref="A2:Q2"/>
    <mergeCell ref="A3:Q3"/>
    <mergeCell ref="S64:X64"/>
    <mergeCell ref="A61:Q61"/>
    <mergeCell ref="K6:Q6"/>
    <mergeCell ref="C6:I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Q49"/>
  <sheetViews>
    <sheetView rightToLeft="1" view="pageBreakPreview" topLeftCell="A6" zoomScale="85" zoomScaleNormal="100" zoomScaleSheetLayoutView="85" workbookViewId="0">
      <selection activeCell="R1" sqref="R1:AN1048576"/>
    </sheetView>
  </sheetViews>
  <sheetFormatPr defaultColWidth="9.140625" defaultRowHeight="21.75"/>
  <cols>
    <col min="1" max="1" width="31.140625" style="67" bestFit="1" customWidth="1"/>
    <col min="2" max="2" width="0.5703125" style="67" customWidth="1"/>
    <col min="3" max="3" width="20.85546875" style="86" bestFit="1" customWidth="1"/>
    <col min="4" max="4" width="0.85546875" style="86" customWidth="1"/>
    <col min="5" max="5" width="25.28515625" style="86" customWidth="1"/>
    <col min="6" max="6" width="0.85546875" style="86" customWidth="1"/>
    <col min="7" max="7" width="29.28515625" style="86" bestFit="1" customWidth="1"/>
    <col min="8" max="8" width="0.5703125" style="86" customWidth="1"/>
    <col min="9" max="9" width="25.85546875" style="90" customWidth="1"/>
    <col min="10" max="10" width="0.7109375" style="90" customWidth="1"/>
    <col min="11" max="11" width="19.5703125" style="86" bestFit="1" customWidth="1"/>
    <col min="12" max="12" width="1.140625" style="86" customWidth="1"/>
    <col min="13" max="13" width="26" style="86" bestFit="1" customWidth="1"/>
    <col min="14" max="14" width="1" style="86" customWidth="1"/>
    <col min="15" max="15" width="29.28515625" style="86" bestFit="1" customWidth="1"/>
    <col min="16" max="16" width="1.140625" style="86" customWidth="1"/>
    <col min="17" max="17" width="31.140625" style="86" bestFit="1" customWidth="1"/>
    <col min="18" max="16384" width="9.140625" style="11"/>
  </cols>
  <sheetData>
    <row r="1" spans="1:17" ht="22.5">
      <c r="A1" s="359" t="str">
        <f>' سهام'!$A$1</f>
        <v>صندوق سرمایه‌گذاری قابل معامله بخشی کیان (فارما)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7" ht="22.5">
      <c r="A2" s="359" t="s">
        <v>46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</row>
    <row r="3" spans="1:17" ht="22.5">
      <c r="A3" s="359" t="str">
        <f>' سهام'!A3</f>
        <v>برای ماه منتهی به 1405/01/31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</row>
    <row r="4" spans="1:17">
      <c r="A4" s="337" t="s">
        <v>73</v>
      </c>
      <c r="B4" s="337"/>
      <c r="C4" s="337"/>
      <c r="D4" s="337"/>
      <c r="E4" s="337"/>
      <c r="F4" s="337"/>
      <c r="G4" s="337"/>
      <c r="H4" s="191"/>
    </row>
    <row r="5" spans="1:17" ht="23.25" thickBot="1">
      <c r="A5" s="51"/>
      <c r="B5" s="51"/>
      <c r="C5" s="402" t="str">
        <f>'درآمد سود سهام'!$I$6</f>
        <v>طی فروردین ماه</v>
      </c>
      <c r="D5" s="402"/>
      <c r="E5" s="402"/>
      <c r="F5" s="402"/>
      <c r="G5" s="402"/>
      <c r="H5" s="402"/>
      <c r="I5" s="402"/>
      <c r="J5" s="118"/>
      <c r="K5" s="396" t="str">
        <f>'درآمد سود سهام'!$O$6</f>
        <v>از ابتدای سال مالی تا پایان فروردین ماه</v>
      </c>
      <c r="L5" s="396"/>
      <c r="M5" s="396"/>
      <c r="N5" s="396"/>
      <c r="O5" s="396"/>
      <c r="P5" s="396"/>
      <c r="Q5" s="396"/>
    </row>
    <row r="6" spans="1:17" ht="34.5" customHeight="1" thickBot="1">
      <c r="A6" s="195" t="s">
        <v>32</v>
      </c>
      <c r="B6" s="195"/>
      <c r="C6" s="89" t="s">
        <v>3</v>
      </c>
      <c r="D6" s="90"/>
      <c r="E6" s="277" t="s">
        <v>18</v>
      </c>
      <c r="F6" s="90"/>
      <c r="G6" s="89" t="s">
        <v>36</v>
      </c>
      <c r="H6" s="90" t="s">
        <v>100</v>
      </c>
      <c r="I6" s="89" t="s">
        <v>87</v>
      </c>
      <c r="J6" s="89"/>
      <c r="K6" s="89" t="s">
        <v>3</v>
      </c>
      <c r="L6" s="90"/>
      <c r="M6" s="277" t="s">
        <v>18</v>
      </c>
      <c r="N6" s="90"/>
      <c r="O6" s="89" t="s">
        <v>36</v>
      </c>
      <c r="P6" s="90"/>
      <c r="Q6" s="89" t="s">
        <v>87</v>
      </c>
    </row>
    <row r="7" spans="1:17">
      <c r="A7" s="264" t="s">
        <v>97</v>
      </c>
      <c r="C7" s="80">
        <v>12190470</v>
      </c>
      <c r="D7" s="80"/>
      <c r="E7" s="80">
        <v>442214256629</v>
      </c>
      <c r="F7" s="80"/>
      <c r="G7" s="80">
        <f>I7-E7</f>
        <v>-491349174031</v>
      </c>
      <c r="H7" s="80"/>
      <c r="I7" s="87">
        <v>-49134917402</v>
      </c>
      <c r="J7" s="87"/>
      <c r="K7" s="80">
        <v>12190470</v>
      </c>
      <c r="L7" s="80"/>
      <c r="M7" s="80">
        <v>442214256629</v>
      </c>
      <c r="N7" s="80"/>
      <c r="O7" s="80">
        <f>Q7-M7</f>
        <v>-424964678574</v>
      </c>
      <c r="P7" s="80"/>
      <c r="Q7" s="87">
        <v>17249578055</v>
      </c>
    </row>
    <row r="8" spans="1:17">
      <c r="A8" s="264" t="s">
        <v>75</v>
      </c>
      <c r="C8" s="80">
        <v>20403677</v>
      </c>
      <c r="D8" s="80"/>
      <c r="E8" s="80">
        <v>345112575810</v>
      </c>
      <c r="F8" s="80"/>
      <c r="G8" s="80">
        <f t="shared" ref="G8:G44" si="0">I8-E8</f>
        <v>-383458417569</v>
      </c>
      <c r="H8" s="80"/>
      <c r="I8" s="87">
        <v>-38345841759</v>
      </c>
      <c r="J8" s="87"/>
      <c r="K8" s="80">
        <v>20403677</v>
      </c>
      <c r="L8" s="80"/>
      <c r="M8" s="80">
        <v>345112575810</v>
      </c>
      <c r="N8" s="80"/>
      <c r="O8" s="80">
        <f t="shared" ref="O8:O44" si="1">Q8-M8</f>
        <v>-310715380538</v>
      </c>
      <c r="P8" s="80"/>
      <c r="Q8" s="87">
        <v>34397195272</v>
      </c>
    </row>
    <row r="9" spans="1:17">
      <c r="A9" s="264" t="s">
        <v>82</v>
      </c>
      <c r="C9" s="80">
        <v>50025062</v>
      </c>
      <c r="D9" s="80"/>
      <c r="E9" s="80">
        <v>353822289038</v>
      </c>
      <c r="F9" s="80"/>
      <c r="G9" s="80">
        <f t="shared" si="0"/>
        <v>-393135876707</v>
      </c>
      <c r="H9" s="80"/>
      <c r="I9" s="87">
        <v>-39313587669</v>
      </c>
      <c r="J9" s="87"/>
      <c r="K9" s="80">
        <v>50025062</v>
      </c>
      <c r="L9" s="80"/>
      <c r="M9" s="80">
        <v>353822289038</v>
      </c>
      <c r="N9" s="80"/>
      <c r="O9" s="80">
        <f t="shared" si="1"/>
        <v>-386365681246</v>
      </c>
      <c r="P9" s="80"/>
      <c r="Q9" s="87">
        <v>-32543392208</v>
      </c>
    </row>
    <row r="10" spans="1:17">
      <c r="A10" s="264" t="s">
        <v>102</v>
      </c>
      <c r="C10" s="80">
        <v>19679995</v>
      </c>
      <c r="D10" s="80"/>
      <c r="E10" s="80">
        <v>433753018206</v>
      </c>
      <c r="F10" s="80"/>
      <c r="G10" s="80">
        <f t="shared" si="0"/>
        <v>-481947798006</v>
      </c>
      <c r="H10" s="80"/>
      <c r="I10" s="87">
        <v>-48194779800</v>
      </c>
      <c r="J10" s="87"/>
      <c r="K10" s="80">
        <v>19679995</v>
      </c>
      <c r="L10" s="80"/>
      <c r="M10" s="80">
        <v>433753018206</v>
      </c>
      <c r="N10" s="80"/>
      <c r="O10" s="80">
        <f t="shared" si="1"/>
        <v>-434221027793</v>
      </c>
      <c r="P10" s="80"/>
      <c r="Q10" s="87">
        <v>-468009587</v>
      </c>
    </row>
    <row r="11" spans="1:17">
      <c r="A11" s="264" t="s">
        <v>113</v>
      </c>
      <c r="C11" s="80">
        <v>18066869</v>
      </c>
      <c r="D11" s="80"/>
      <c r="E11" s="80">
        <v>79543040105</v>
      </c>
      <c r="F11" s="80"/>
      <c r="G11" s="80">
        <f t="shared" si="0"/>
        <v>-88381155671</v>
      </c>
      <c r="H11" s="80"/>
      <c r="I11" s="87">
        <v>-8838115566</v>
      </c>
      <c r="J11" s="87"/>
      <c r="K11" s="80">
        <v>18066869</v>
      </c>
      <c r="L11" s="80"/>
      <c r="M11" s="80">
        <v>79543040105</v>
      </c>
      <c r="N11" s="80"/>
      <c r="O11" s="80">
        <f t="shared" si="1"/>
        <v>-85224089263</v>
      </c>
      <c r="P11" s="80"/>
      <c r="Q11" s="87">
        <v>-5681049158</v>
      </c>
    </row>
    <row r="12" spans="1:17">
      <c r="A12" s="264" t="s">
        <v>107</v>
      </c>
      <c r="C12" s="80">
        <v>128730193</v>
      </c>
      <c r="D12" s="80"/>
      <c r="E12" s="80">
        <v>160486390458</v>
      </c>
      <c r="F12" s="80"/>
      <c r="G12" s="80">
        <f t="shared" si="0"/>
        <v>-178318211620</v>
      </c>
      <c r="H12" s="80"/>
      <c r="I12" s="87">
        <v>-17831821162</v>
      </c>
      <c r="J12" s="87"/>
      <c r="K12" s="80">
        <v>128730193</v>
      </c>
      <c r="L12" s="80"/>
      <c r="M12" s="80">
        <v>160486390458</v>
      </c>
      <c r="N12" s="80"/>
      <c r="O12" s="80">
        <f t="shared" si="1"/>
        <v>-209989675612</v>
      </c>
      <c r="P12" s="80"/>
      <c r="Q12" s="87">
        <v>-49503285154</v>
      </c>
    </row>
    <row r="13" spans="1:17">
      <c r="A13" s="264" t="s">
        <v>78</v>
      </c>
      <c r="C13" s="80">
        <v>22296404</v>
      </c>
      <c r="D13" s="80"/>
      <c r="E13" s="80">
        <v>696907663110</v>
      </c>
      <c r="F13" s="80"/>
      <c r="G13" s="80">
        <f t="shared" si="0"/>
        <v>-774341847901</v>
      </c>
      <c r="H13" s="80"/>
      <c r="I13" s="87">
        <v>-77434184791</v>
      </c>
      <c r="J13" s="87"/>
      <c r="K13" s="80">
        <v>22296404</v>
      </c>
      <c r="L13" s="80"/>
      <c r="M13" s="80">
        <v>696907663110</v>
      </c>
      <c r="N13" s="80"/>
      <c r="O13" s="80">
        <f t="shared" si="1"/>
        <v>-684528356831</v>
      </c>
      <c r="P13" s="80"/>
      <c r="Q13" s="87">
        <v>12379306279</v>
      </c>
    </row>
    <row r="14" spans="1:17">
      <c r="A14" s="264" t="s">
        <v>115</v>
      </c>
      <c r="C14" s="80">
        <v>49292161</v>
      </c>
      <c r="D14" s="80"/>
      <c r="E14" s="80">
        <v>171942195530</v>
      </c>
      <c r="F14" s="80"/>
      <c r="G14" s="80">
        <f t="shared" si="0"/>
        <v>-191046883921</v>
      </c>
      <c r="H14" s="80"/>
      <c r="I14" s="87">
        <v>-19104688391</v>
      </c>
      <c r="J14" s="87"/>
      <c r="K14" s="80">
        <v>49292161</v>
      </c>
      <c r="L14" s="80"/>
      <c r="M14" s="80">
        <v>171942195530</v>
      </c>
      <c r="N14" s="80"/>
      <c r="O14" s="80">
        <f t="shared" si="1"/>
        <v>-148436932080</v>
      </c>
      <c r="P14" s="80"/>
      <c r="Q14" s="87">
        <v>23505263450</v>
      </c>
    </row>
    <row r="15" spans="1:17">
      <c r="A15" s="264" t="s">
        <v>79</v>
      </c>
      <c r="C15" s="80">
        <v>44859839</v>
      </c>
      <c r="D15" s="80"/>
      <c r="E15" s="80">
        <v>874548334320</v>
      </c>
      <c r="F15" s="80"/>
      <c r="G15" s="80">
        <f t="shared" si="0"/>
        <v>-971720371468</v>
      </c>
      <c r="H15" s="80"/>
      <c r="I15" s="87">
        <v>-97172037148</v>
      </c>
      <c r="J15" s="87"/>
      <c r="K15" s="80">
        <v>44859839</v>
      </c>
      <c r="L15" s="80"/>
      <c r="M15" s="80">
        <v>874548334320</v>
      </c>
      <c r="N15" s="80"/>
      <c r="O15" s="80">
        <f t="shared" si="1"/>
        <v>-835331324086</v>
      </c>
      <c r="P15" s="80"/>
      <c r="Q15" s="87">
        <v>39217010234</v>
      </c>
    </row>
    <row r="16" spans="1:17">
      <c r="A16" s="264" t="s">
        <v>81</v>
      </c>
      <c r="C16" s="80">
        <v>59567379</v>
      </c>
      <c r="D16" s="80"/>
      <c r="E16" s="80">
        <v>455891698339</v>
      </c>
      <c r="F16" s="80"/>
      <c r="G16" s="80">
        <f t="shared" si="0"/>
        <v>-506546331487</v>
      </c>
      <c r="H16" s="80"/>
      <c r="I16" s="87">
        <v>-50654633148</v>
      </c>
      <c r="J16" s="87"/>
      <c r="K16" s="80">
        <v>59567379</v>
      </c>
      <c r="L16" s="80"/>
      <c r="M16" s="80">
        <v>455891698339</v>
      </c>
      <c r="N16" s="80"/>
      <c r="O16" s="80">
        <f t="shared" si="1"/>
        <v>-477004197047</v>
      </c>
      <c r="P16" s="80"/>
      <c r="Q16" s="87">
        <v>-21112498708</v>
      </c>
    </row>
    <row r="17" spans="1:17">
      <c r="A17" s="264" t="s">
        <v>85</v>
      </c>
      <c r="C17" s="80">
        <v>14073393</v>
      </c>
      <c r="D17" s="80"/>
      <c r="E17" s="80">
        <v>177210845982</v>
      </c>
      <c r="F17" s="80"/>
      <c r="G17" s="80">
        <f t="shared" si="0"/>
        <v>-196900939980</v>
      </c>
      <c r="H17" s="80"/>
      <c r="I17" s="87">
        <v>-19690093998</v>
      </c>
      <c r="J17" s="87"/>
      <c r="K17" s="80">
        <v>14073393</v>
      </c>
      <c r="L17" s="80"/>
      <c r="M17" s="80">
        <v>177210845982</v>
      </c>
      <c r="N17" s="80"/>
      <c r="O17" s="80">
        <f t="shared" si="1"/>
        <v>-230124458247</v>
      </c>
      <c r="P17" s="80"/>
      <c r="Q17" s="87">
        <v>-52913612265</v>
      </c>
    </row>
    <row r="18" spans="1:17">
      <c r="A18" s="264" t="s">
        <v>74</v>
      </c>
      <c r="C18" s="80">
        <v>10506592</v>
      </c>
      <c r="D18" s="80"/>
      <c r="E18" s="80">
        <v>216180597648</v>
      </c>
      <c r="F18" s="80"/>
      <c r="G18" s="80">
        <f t="shared" si="0"/>
        <v>-240200664054</v>
      </c>
      <c r="H18" s="80"/>
      <c r="I18" s="87">
        <v>-24020066406</v>
      </c>
      <c r="J18" s="87"/>
      <c r="K18" s="80">
        <v>10506592</v>
      </c>
      <c r="L18" s="80"/>
      <c r="M18" s="80">
        <v>216180597648</v>
      </c>
      <c r="N18" s="80"/>
      <c r="O18" s="80">
        <f t="shared" si="1"/>
        <v>-270557847713</v>
      </c>
      <c r="P18" s="80"/>
      <c r="Q18" s="87">
        <v>-54377250065</v>
      </c>
    </row>
    <row r="19" spans="1:17">
      <c r="A19" s="264" t="s">
        <v>125</v>
      </c>
      <c r="C19" s="80">
        <v>43784769</v>
      </c>
      <c r="D19" s="80"/>
      <c r="E19" s="80">
        <v>228353819741</v>
      </c>
      <c r="F19" s="80"/>
      <c r="G19" s="80">
        <f t="shared" si="0"/>
        <v>-253726466380</v>
      </c>
      <c r="H19" s="80"/>
      <c r="I19" s="87">
        <v>-25372646639</v>
      </c>
      <c r="J19" s="87"/>
      <c r="K19" s="80">
        <v>43784769</v>
      </c>
      <c r="L19" s="80"/>
      <c r="M19" s="80">
        <v>228353819741</v>
      </c>
      <c r="N19" s="80"/>
      <c r="O19" s="80">
        <f t="shared" si="1"/>
        <v>-240446780239</v>
      </c>
      <c r="P19" s="80"/>
      <c r="Q19" s="87">
        <v>-12092960498</v>
      </c>
    </row>
    <row r="20" spans="1:17">
      <c r="A20" s="264" t="s">
        <v>121</v>
      </c>
      <c r="C20" s="80">
        <v>90486712</v>
      </c>
      <c r="D20" s="80"/>
      <c r="E20" s="80">
        <v>303840053041</v>
      </c>
      <c r="F20" s="80"/>
      <c r="G20" s="80">
        <f t="shared" si="0"/>
        <v>-337600058936</v>
      </c>
      <c r="H20" s="80"/>
      <c r="I20" s="87">
        <v>-33760005895</v>
      </c>
      <c r="J20" s="87"/>
      <c r="K20" s="80">
        <v>90486712</v>
      </c>
      <c r="L20" s="80"/>
      <c r="M20" s="80">
        <v>303840053041</v>
      </c>
      <c r="N20" s="80"/>
      <c r="O20" s="80">
        <f t="shared" si="1"/>
        <v>-280750637923</v>
      </c>
      <c r="P20" s="80"/>
      <c r="Q20" s="87">
        <v>23089415118</v>
      </c>
    </row>
    <row r="21" spans="1:17">
      <c r="A21" s="264" t="s">
        <v>77</v>
      </c>
      <c r="C21" s="80">
        <v>63662428</v>
      </c>
      <c r="D21" s="80"/>
      <c r="E21" s="80">
        <v>351921838416</v>
      </c>
      <c r="F21" s="80"/>
      <c r="G21" s="80">
        <f t="shared" si="0"/>
        <v>-391024264906</v>
      </c>
      <c r="H21" s="80"/>
      <c r="I21" s="87">
        <v>-39102426490</v>
      </c>
      <c r="J21" s="87"/>
      <c r="K21" s="80">
        <v>63662428</v>
      </c>
      <c r="L21" s="80"/>
      <c r="M21" s="80">
        <v>351921838416</v>
      </c>
      <c r="N21" s="80"/>
      <c r="O21" s="80">
        <f t="shared" si="1"/>
        <v>-384990348552</v>
      </c>
      <c r="P21" s="80"/>
      <c r="Q21" s="87">
        <v>-33068510136</v>
      </c>
    </row>
    <row r="22" spans="1:17">
      <c r="A22" s="264" t="s">
        <v>103</v>
      </c>
      <c r="C22" s="80">
        <v>10684190</v>
      </c>
      <c r="D22" s="80"/>
      <c r="E22" s="80">
        <v>22632298270</v>
      </c>
      <c r="F22" s="80"/>
      <c r="G22" s="80">
        <f t="shared" si="0"/>
        <v>-25146998078</v>
      </c>
      <c r="H22" s="80"/>
      <c r="I22" s="87">
        <v>-2514699808</v>
      </c>
      <c r="J22" s="87"/>
      <c r="K22" s="80">
        <v>10684190</v>
      </c>
      <c r="L22" s="80"/>
      <c r="M22" s="80">
        <v>22632298270</v>
      </c>
      <c r="N22" s="80"/>
      <c r="O22" s="80">
        <f t="shared" si="1"/>
        <v>-29374903240</v>
      </c>
      <c r="P22" s="80"/>
      <c r="Q22" s="87">
        <v>-6742604970</v>
      </c>
    </row>
    <row r="23" spans="1:17">
      <c r="A23" s="264" t="s">
        <v>122</v>
      </c>
      <c r="C23" s="80">
        <v>154744967</v>
      </c>
      <c r="D23" s="80"/>
      <c r="E23" s="80">
        <v>410712299229</v>
      </c>
      <c r="F23" s="80"/>
      <c r="G23" s="80">
        <f t="shared" si="0"/>
        <v>-456346999144</v>
      </c>
      <c r="H23" s="80"/>
      <c r="I23" s="87">
        <v>-45634699915</v>
      </c>
      <c r="J23" s="87"/>
      <c r="K23" s="80">
        <v>154744967</v>
      </c>
      <c r="L23" s="80"/>
      <c r="M23" s="80">
        <v>410712299229</v>
      </c>
      <c r="N23" s="80"/>
      <c r="O23" s="80">
        <f t="shared" si="1"/>
        <v>-417727850558</v>
      </c>
      <c r="P23" s="80"/>
      <c r="Q23" s="87">
        <v>-7015551329</v>
      </c>
    </row>
    <row r="24" spans="1:17">
      <c r="A24" s="264" t="s">
        <v>118</v>
      </c>
      <c r="C24" s="80">
        <v>37668640</v>
      </c>
      <c r="D24" s="80"/>
      <c r="E24" s="80">
        <v>400985406039</v>
      </c>
      <c r="F24" s="80"/>
      <c r="G24" s="80">
        <f t="shared" si="0"/>
        <v>-445539340044</v>
      </c>
      <c r="H24" s="80"/>
      <c r="I24" s="87">
        <v>-44553934005</v>
      </c>
      <c r="J24" s="87"/>
      <c r="K24" s="80">
        <v>37668640</v>
      </c>
      <c r="L24" s="80"/>
      <c r="M24" s="80">
        <v>400985406039</v>
      </c>
      <c r="N24" s="80"/>
      <c r="O24" s="80">
        <f t="shared" si="1"/>
        <v>-381864996189</v>
      </c>
      <c r="P24" s="80"/>
      <c r="Q24" s="87">
        <v>19120409850</v>
      </c>
    </row>
    <row r="25" spans="1:17">
      <c r="A25" s="264" t="s">
        <v>95</v>
      </c>
      <c r="C25" s="80">
        <v>350591543</v>
      </c>
      <c r="D25" s="80"/>
      <c r="E25" s="80">
        <v>455550785455</v>
      </c>
      <c r="F25" s="80"/>
      <c r="G25" s="80">
        <f t="shared" si="0"/>
        <v>-506167539396</v>
      </c>
      <c r="H25" s="80"/>
      <c r="I25" s="87">
        <v>-50616753941</v>
      </c>
      <c r="J25" s="87"/>
      <c r="K25" s="80">
        <v>350591543</v>
      </c>
      <c r="L25" s="80"/>
      <c r="M25" s="80">
        <v>455550785455</v>
      </c>
      <c r="N25" s="80"/>
      <c r="O25" s="80">
        <f t="shared" si="1"/>
        <v>-457146658876</v>
      </c>
      <c r="P25" s="80"/>
      <c r="Q25" s="87">
        <v>-1595873421</v>
      </c>
    </row>
    <row r="26" spans="1:17">
      <c r="A26" s="264" t="s">
        <v>94</v>
      </c>
      <c r="C26" s="80">
        <v>136676576</v>
      </c>
      <c r="D26" s="80"/>
      <c r="E26" s="80">
        <v>293793749128</v>
      </c>
      <c r="F26" s="80"/>
      <c r="G26" s="80">
        <f t="shared" si="0"/>
        <v>-326437499027</v>
      </c>
      <c r="H26" s="80"/>
      <c r="I26" s="87">
        <v>-32643749899</v>
      </c>
      <c r="J26" s="87"/>
      <c r="K26" s="80">
        <v>136676576</v>
      </c>
      <c r="L26" s="80"/>
      <c r="M26" s="80">
        <v>293793749128</v>
      </c>
      <c r="N26" s="80"/>
      <c r="O26" s="80">
        <f t="shared" si="1"/>
        <v>-195477133215</v>
      </c>
      <c r="P26" s="80"/>
      <c r="Q26" s="87">
        <v>98316615913</v>
      </c>
    </row>
    <row r="27" spans="1:17">
      <c r="A27" s="264" t="s">
        <v>96</v>
      </c>
      <c r="C27" s="80">
        <v>165599263</v>
      </c>
      <c r="D27" s="80"/>
      <c r="E27" s="80">
        <v>313259729276</v>
      </c>
      <c r="F27" s="80"/>
      <c r="G27" s="80">
        <f t="shared" si="0"/>
        <v>-348066557686</v>
      </c>
      <c r="H27" s="80"/>
      <c r="I27" s="87">
        <v>-34806828410</v>
      </c>
      <c r="J27" s="87"/>
      <c r="K27" s="80">
        <v>165599263</v>
      </c>
      <c r="L27" s="80"/>
      <c r="M27" s="80">
        <v>313259729276</v>
      </c>
      <c r="N27" s="80"/>
      <c r="O27" s="80">
        <f t="shared" si="1"/>
        <v>-232201005876</v>
      </c>
      <c r="P27" s="80"/>
      <c r="Q27" s="87">
        <v>81058723400</v>
      </c>
    </row>
    <row r="28" spans="1:17">
      <c r="A28" s="264" t="s">
        <v>123</v>
      </c>
      <c r="C28" s="80">
        <v>42183450</v>
      </c>
      <c r="D28" s="80"/>
      <c r="E28" s="80">
        <v>136861049007</v>
      </c>
      <c r="F28" s="80"/>
      <c r="G28" s="80">
        <f t="shared" si="0"/>
        <v>-152067832231</v>
      </c>
      <c r="H28" s="80"/>
      <c r="I28" s="87">
        <v>-15206783224</v>
      </c>
      <c r="J28" s="87"/>
      <c r="K28" s="80">
        <v>42183450</v>
      </c>
      <c r="L28" s="80"/>
      <c r="M28" s="80">
        <v>136861049007</v>
      </c>
      <c r="N28" s="80"/>
      <c r="O28" s="80">
        <f t="shared" si="1"/>
        <v>-164997086547</v>
      </c>
      <c r="P28" s="80"/>
      <c r="Q28" s="87">
        <v>-28136037540</v>
      </c>
    </row>
    <row r="29" spans="1:17">
      <c r="A29" s="264" t="s">
        <v>126</v>
      </c>
      <c r="C29" s="80">
        <v>107223651</v>
      </c>
      <c r="D29" s="80"/>
      <c r="E29" s="80">
        <v>329302583175</v>
      </c>
      <c r="F29" s="80"/>
      <c r="G29" s="80">
        <f t="shared" si="0"/>
        <v>-365891759082</v>
      </c>
      <c r="H29" s="80"/>
      <c r="I29" s="87">
        <v>-36589175907</v>
      </c>
      <c r="J29" s="87"/>
      <c r="K29" s="80">
        <v>107223651</v>
      </c>
      <c r="L29" s="80"/>
      <c r="M29" s="80">
        <v>329302583175</v>
      </c>
      <c r="N29" s="80"/>
      <c r="O29" s="80">
        <f t="shared" si="1"/>
        <v>-452137112682</v>
      </c>
      <c r="P29" s="80"/>
      <c r="Q29" s="87">
        <v>-122834529507</v>
      </c>
    </row>
    <row r="30" spans="1:17">
      <c r="A30" s="264" t="s">
        <v>83</v>
      </c>
      <c r="C30" s="80">
        <v>3531439</v>
      </c>
      <c r="D30" s="80"/>
      <c r="E30" s="80">
        <v>57050919242</v>
      </c>
      <c r="F30" s="80"/>
      <c r="G30" s="80">
        <f t="shared" si="0"/>
        <v>-63389910270</v>
      </c>
      <c r="H30" s="80"/>
      <c r="I30" s="87">
        <v>-6338991028</v>
      </c>
      <c r="J30" s="87"/>
      <c r="K30" s="80">
        <v>3531439</v>
      </c>
      <c r="L30" s="80"/>
      <c r="M30" s="80">
        <v>57050919242</v>
      </c>
      <c r="N30" s="80"/>
      <c r="O30" s="80">
        <f t="shared" si="1"/>
        <v>-90014749107</v>
      </c>
      <c r="P30" s="80"/>
      <c r="Q30" s="87">
        <v>-32963829865</v>
      </c>
    </row>
    <row r="31" spans="1:17">
      <c r="A31" s="264" t="s">
        <v>101</v>
      </c>
      <c r="C31" s="80">
        <v>6096195</v>
      </c>
      <c r="D31" s="80"/>
      <c r="E31" s="80">
        <v>113587043361</v>
      </c>
      <c r="F31" s="80"/>
      <c r="G31" s="80">
        <f t="shared" si="0"/>
        <v>-126207825956</v>
      </c>
      <c r="H31" s="80"/>
      <c r="I31" s="87">
        <v>-12620782595</v>
      </c>
      <c r="J31" s="87"/>
      <c r="K31" s="80">
        <v>6096195</v>
      </c>
      <c r="L31" s="80"/>
      <c r="M31" s="80">
        <v>113587043361</v>
      </c>
      <c r="N31" s="80"/>
      <c r="O31" s="80">
        <f t="shared" si="1"/>
        <v>-92344845550</v>
      </c>
      <c r="P31" s="80"/>
      <c r="Q31" s="87">
        <v>21242197811</v>
      </c>
    </row>
    <row r="32" spans="1:17">
      <c r="A32" s="264" t="s">
        <v>106</v>
      </c>
      <c r="C32" s="80">
        <v>2953477</v>
      </c>
      <c r="D32" s="80"/>
      <c r="E32" s="80">
        <v>60980894930</v>
      </c>
      <c r="F32" s="80"/>
      <c r="G32" s="80">
        <f t="shared" si="0"/>
        <v>-73031713843</v>
      </c>
      <c r="H32" s="80"/>
      <c r="I32" s="87">
        <v>-12050818913</v>
      </c>
      <c r="J32" s="87"/>
      <c r="K32" s="80">
        <v>2953477</v>
      </c>
      <c r="L32" s="80"/>
      <c r="M32" s="80">
        <v>60980894930</v>
      </c>
      <c r="N32" s="80"/>
      <c r="O32" s="80">
        <f t="shared" si="1"/>
        <v>-111664340623</v>
      </c>
      <c r="P32" s="80"/>
      <c r="Q32" s="87">
        <v>-50683445693</v>
      </c>
    </row>
    <row r="33" spans="1:17">
      <c r="A33" s="264" t="s">
        <v>80</v>
      </c>
      <c r="C33" s="80">
        <v>16793445</v>
      </c>
      <c r="D33" s="80"/>
      <c r="E33" s="80">
        <v>123427519784</v>
      </c>
      <c r="F33" s="80"/>
      <c r="G33" s="80">
        <f t="shared" si="0"/>
        <v>-157138046654</v>
      </c>
      <c r="H33" s="80"/>
      <c r="I33" s="87">
        <v>-33710526870</v>
      </c>
      <c r="J33" s="87"/>
      <c r="K33" s="80">
        <v>16793445</v>
      </c>
      <c r="L33" s="80"/>
      <c r="M33" s="80">
        <v>123427519784</v>
      </c>
      <c r="N33" s="80"/>
      <c r="O33" s="80">
        <f t="shared" si="1"/>
        <v>-240319151168</v>
      </c>
      <c r="P33" s="80"/>
      <c r="Q33" s="87">
        <v>-116891631384</v>
      </c>
    </row>
    <row r="34" spans="1:17">
      <c r="A34" s="264" t="s">
        <v>104</v>
      </c>
      <c r="C34" s="80">
        <v>117106984</v>
      </c>
      <c r="D34" s="80"/>
      <c r="E34" s="80">
        <v>281533592667</v>
      </c>
      <c r="F34" s="80"/>
      <c r="G34" s="80">
        <f t="shared" si="0"/>
        <v>-312815102962</v>
      </c>
      <c r="H34" s="80"/>
      <c r="I34" s="87">
        <v>-31281510295</v>
      </c>
      <c r="J34" s="87"/>
      <c r="K34" s="80">
        <v>117106984</v>
      </c>
      <c r="L34" s="80"/>
      <c r="M34" s="80">
        <v>281533592667</v>
      </c>
      <c r="N34" s="80"/>
      <c r="O34" s="80">
        <f t="shared" si="1"/>
        <v>-286014861675</v>
      </c>
      <c r="P34" s="80"/>
      <c r="Q34" s="87">
        <v>-4481269008</v>
      </c>
    </row>
    <row r="35" spans="1:17">
      <c r="A35" s="264" t="s">
        <v>84</v>
      </c>
      <c r="C35" s="80">
        <v>13892146</v>
      </c>
      <c r="D35" s="80"/>
      <c r="E35" s="80">
        <v>201105859433</v>
      </c>
      <c r="F35" s="80"/>
      <c r="G35" s="80">
        <f t="shared" si="0"/>
        <v>-223450954926</v>
      </c>
      <c r="H35" s="80"/>
      <c r="I35" s="87">
        <v>-22345095493</v>
      </c>
      <c r="J35" s="87"/>
      <c r="K35" s="80">
        <v>13892146</v>
      </c>
      <c r="L35" s="80"/>
      <c r="M35" s="80">
        <v>201105859433</v>
      </c>
      <c r="N35" s="80"/>
      <c r="O35" s="80">
        <f t="shared" si="1"/>
        <v>-259088717838</v>
      </c>
      <c r="P35" s="80"/>
      <c r="Q35" s="87">
        <v>-57982858405</v>
      </c>
    </row>
    <row r="36" spans="1:17">
      <c r="A36" s="264" t="s">
        <v>110</v>
      </c>
      <c r="C36" s="80">
        <v>62240799</v>
      </c>
      <c r="D36" s="80"/>
      <c r="E36" s="80">
        <v>430773751428</v>
      </c>
      <c r="F36" s="80"/>
      <c r="G36" s="80">
        <f t="shared" si="0"/>
        <v>-478637501587</v>
      </c>
      <c r="H36" s="80"/>
      <c r="I36" s="87">
        <v>-47863750159</v>
      </c>
      <c r="J36" s="87"/>
      <c r="K36" s="80">
        <v>62240799</v>
      </c>
      <c r="L36" s="80"/>
      <c r="M36" s="80">
        <v>430773751428</v>
      </c>
      <c r="N36" s="80"/>
      <c r="O36" s="80">
        <f t="shared" si="1"/>
        <v>-412611416389</v>
      </c>
      <c r="P36" s="80"/>
      <c r="Q36" s="87">
        <v>18162335039</v>
      </c>
    </row>
    <row r="37" spans="1:17">
      <c r="A37" s="264" t="s">
        <v>116</v>
      </c>
      <c r="C37" s="80">
        <v>960132</v>
      </c>
      <c r="D37" s="80"/>
      <c r="E37" s="80">
        <v>108294566122</v>
      </c>
      <c r="F37" s="80"/>
      <c r="G37" s="80">
        <f t="shared" si="0"/>
        <v>-120327295691</v>
      </c>
      <c r="H37" s="80"/>
      <c r="I37" s="87">
        <v>-12032729569</v>
      </c>
      <c r="J37" s="87"/>
      <c r="K37" s="80">
        <v>960132</v>
      </c>
      <c r="L37" s="80"/>
      <c r="M37" s="80">
        <v>108294566122</v>
      </c>
      <c r="N37" s="80"/>
      <c r="O37" s="80">
        <f t="shared" si="1"/>
        <v>-138851230325</v>
      </c>
      <c r="P37" s="80"/>
      <c r="Q37" s="87">
        <v>-30556664203</v>
      </c>
    </row>
    <row r="38" spans="1:17">
      <c r="A38" s="264" t="s">
        <v>111</v>
      </c>
      <c r="C38" s="80">
        <v>35451382</v>
      </c>
      <c r="D38" s="80"/>
      <c r="E38" s="80">
        <v>294434359382</v>
      </c>
      <c r="F38" s="80"/>
      <c r="G38" s="80">
        <f t="shared" si="0"/>
        <v>-327149288203</v>
      </c>
      <c r="H38" s="80"/>
      <c r="I38" s="87">
        <v>-32714928821</v>
      </c>
      <c r="J38" s="87"/>
      <c r="K38" s="80">
        <v>35451382</v>
      </c>
      <c r="L38" s="80"/>
      <c r="M38" s="80">
        <v>294434359382</v>
      </c>
      <c r="N38" s="80"/>
      <c r="O38" s="80">
        <f t="shared" si="1"/>
        <v>-329286407088</v>
      </c>
      <c r="P38" s="80"/>
      <c r="Q38" s="87">
        <v>-34852047706</v>
      </c>
    </row>
    <row r="39" spans="1:17">
      <c r="A39" s="264" t="s">
        <v>120</v>
      </c>
      <c r="C39" s="80">
        <v>154455636</v>
      </c>
      <c r="D39" s="80"/>
      <c r="E39" s="80">
        <v>307596219728</v>
      </c>
      <c r="F39" s="80"/>
      <c r="G39" s="80">
        <f t="shared" si="0"/>
        <v>-341773577474</v>
      </c>
      <c r="H39" s="80"/>
      <c r="I39" s="87">
        <v>-34177357746</v>
      </c>
      <c r="J39" s="87"/>
      <c r="K39" s="80">
        <v>154455636</v>
      </c>
      <c r="L39" s="80"/>
      <c r="M39" s="80">
        <v>307596219728</v>
      </c>
      <c r="N39" s="80"/>
      <c r="O39" s="80">
        <f t="shared" si="1"/>
        <v>-323161343082</v>
      </c>
      <c r="P39" s="80"/>
      <c r="Q39" s="87">
        <v>-15565123354</v>
      </c>
    </row>
    <row r="40" spans="1:17">
      <c r="A40" s="264" t="s">
        <v>98</v>
      </c>
      <c r="C40" s="80">
        <v>21802451</v>
      </c>
      <c r="D40" s="80"/>
      <c r="E40" s="80">
        <v>200449067731</v>
      </c>
      <c r="F40" s="80"/>
      <c r="G40" s="80">
        <f t="shared" si="0"/>
        <v>-222721186368</v>
      </c>
      <c r="H40" s="80"/>
      <c r="I40" s="87">
        <v>-22272118637</v>
      </c>
      <c r="J40" s="87"/>
      <c r="K40" s="80">
        <v>21802451</v>
      </c>
      <c r="L40" s="80"/>
      <c r="M40" s="80">
        <v>200449067731</v>
      </c>
      <c r="N40" s="80"/>
      <c r="O40" s="80">
        <f t="shared" si="1"/>
        <v>-295737191548</v>
      </c>
      <c r="P40" s="80"/>
      <c r="Q40" s="87">
        <v>-95288123817</v>
      </c>
    </row>
    <row r="41" spans="1:17">
      <c r="A41" s="264" t="s">
        <v>119</v>
      </c>
      <c r="C41" s="80">
        <v>8672899</v>
      </c>
      <c r="D41" s="80"/>
      <c r="E41" s="80">
        <v>74354608724</v>
      </c>
      <c r="F41" s="80"/>
      <c r="G41" s="80">
        <f t="shared" si="0"/>
        <v>-94664432400</v>
      </c>
      <c r="H41" s="80"/>
      <c r="I41" s="87">
        <v>-20309823676</v>
      </c>
      <c r="J41" s="87"/>
      <c r="K41" s="80">
        <v>8672899</v>
      </c>
      <c r="L41" s="80"/>
      <c r="M41" s="80">
        <v>74354608724</v>
      </c>
      <c r="N41" s="80"/>
      <c r="O41" s="80">
        <f t="shared" si="1"/>
        <v>-139463019374</v>
      </c>
      <c r="P41" s="80"/>
      <c r="Q41" s="87">
        <v>-65108410650</v>
      </c>
    </row>
    <row r="42" spans="1:17">
      <c r="A42" s="264" t="s">
        <v>127</v>
      </c>
      <c r="C42" s="80">
        <v>13131087</v>
      </c>
      <c r="D42" s="80"/>
      <c r="E42" s="80">
        <v>131757104790</v>
      </c>
      <c r="F42" s="80"/>
      <c r="G42" s="80">
        <f t="shared" si="0"/>
        <v>-146396850089</v>
      </c>
      <c r="H42" s="80"/>
      <c r="I42" s="87">
        <v>-14639745299</v>
      </c>
      <c r="J42" s="87"/>
      <c r="K42" s="80">
        <v>13131087</v>
      </c>
      <c r="L42" s="80"/>
      <c r="M42" s="80">
        <v>131757104790</v>
      </c>
      <c r="N42" s="80"/>
      <c r="O42" s="80">
        <f t="shared" si="1"/>
        <v>-175201945190</v>
      </c>
      <c r="P42" s="80"/>
      <c r="Q42" s="87">
        <v>-43444840400</v>
      </c>
    </row>
    <row r="43" spans="1:17">
      <c r="A43" s="264" t="s">
        <v>180</v>
      </c>
      <c r="C43" s="80">
        <v>13062311</v>
      </c>
      <c r="D43" s="80"/>
      <c r="E43" s="80">
        <v>51898498840</v>
      </c>
      <c r="F43" s="80"/>
      <c r="G43" s="80">
        <f t="shared" si="0"/>
        <v>-57664998710</v>
      </c>
      <c r="H43" s="80"/>
      <c r="I43" s="87">
        <v>-5766499870</v>
      </c>
      <c r="J43" s="87"/>
      <c r="K43" s="80">
        <v>13062311</v>
      </c>
      <c r="L43" s="80"/>
      <c r="M43" s="80">
        <v>51898498840</v>
      </c>
      <c r="N43" s="80"/>
      <c r="O43" s="80">
        <f t="shared" si="1"/>
        <v>-52679989823</v>
      </c>
      <c r="P43" s="80"/>
      <c r="Q43" s="87">
        <v>-781490983</v>
      </c>
    </row>
    <row r="44" spans="1:17" ht="36">
      <c r="A44" s="264" t="s">
        <v>195</v>
      </c>
      <c r="C44" s="80">
        <v>3502177</v>
      </c>
      <c r="D44" s="80"/>
      <c r="E44" s="80">
        <v>32013190111</v>
      </c>
      <c r="F44" s="80"/>
      <c r="G44" s="80">
        <f t="shared" si="0"/>
        <v>-35570229102</v>
      </c>
      <c r="H44" s="80"/>
      <c r="I44" s="87">
        <v>-3557038991</v>
      </c>
      <c r="J44" s="87"/>
      <c r="K44" s="80">
        <v>3502177</v>
      </c>
      <c r="L44" s="80"/>
      <c r="M44" s="80">
        <v>32013190111</v>
      </c>
      <c r="N44" s="80"/>
      <c r="O44" s="80">
        <f t="shared" si="1"/>
        <v>-43144005988</v>
      </c>
      <c r="P44" s="80"/>
      <c r="Q44" s="87">
        <v>-11130815877</v>
      </c>
    </row>
    <row r="45" spans="1:17" s="261" customFormat="1" ht="22.5" thickBot="1">
      <c r="A45" s="51" t="s">
        <v>2</v>
      </c>
      <c r="B45" s="51"/>
      <c r="C45" s="86"/>
      <c r="D45" s="51"/>
      <c r="E45" s="82">
        <f>SUM(E7:E44)</f>
        <v>10124083712225</v>
      </c>
      <c r="F45" s="124"/>
      <c r="G45" s="82">
        <f>SUM(G7:G44)</f>
        <v>-11286301901560</v>
      </c>
      <c r="H45" s="124"/>
      <c r="I45" s="82">
        <f>SUM(I7:I44)</f>
        <v>-1162218189335</v>
      </c>
      <c r="J45" s="125"/>
      <c r="K45" s="86"/>
      <c r="L45" s="124"/>
      <c r="M45" s="82">
        <f>SUM(M7:M44)</f>
        <v>10124083712225</v>
      </c>
      <c r="N45" s="124"/>
      <c r="O45" s="82">
        <f>SUM(O7:O44)</f>
        <v>-10724161377695</v>
      </c>
      <c r="P45" s="124"/>
      <c r="Q45" s="82">
        <f>SUM(Q7:Q44)</f>
        <v>-600077665470</v>
      </c>
    </row>
    <row r="46" spans="1:17" s="91" customFormat="1" ht="22.5" thickTop="1">
      <c r="A46" s="51"/>
      <c r="B46" s="51"/>
      <c r="C46" s="86"/>
      <c r="D46" s="86"/>
      <c r="E46" s="86"/>
      <c r="F46" s="86"/>
      <c r="G46" s="86"/>
      <c r="H46" s="86"/>
      <c r="I46" s="90"/>
      <c r="J46" s="90"/>
      <c r="K46" s="86"/>
      <c r="L46" s="86"/>
      <c r="M46" s="86"/>
      <c r="N46" s="86"/>
      <c r="O46" s="86"/>
      <c r="P46" s="86"/>
      <c r="Q46" s="86"/>
    </row>
    <row r="47" spans="1:17" s="91" customFormat="1">
      <c r="A47" s="51"/>
      <c r="B47" s="51"/>
      <c r="C47" s="86"/>
      <c r="D47" s="86"/>
      <c r="E47" s="86"/>
      <c r="F47" s="86"/>
      <c r="G47" s="86"/>
      <c r="H47" s="86"/>
      <c r="I47" s="90"/>
      <c r="J47" s="90"/>
      <c r="K47" s="86"/>
      <c r="L47" s="86"/>
      <c r="M47" s="86"/>
      <c r="N47" s="86"/>
      <c r="O47" s="86"/>
      <c r="P47" s="86"/>
      <c r="Q47" s="86"/>
    </row>
    <row r="48" spans="1:17" s="91" customFormat="1">
      <c r="A48" s="399" t="s">
        <v>88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1"/>
    </row>
    <row r="49" spans="1:17" s="91" customFormat="1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</sheetData>
  <autoFilter ref="A6:Q45" xr:uid="{00000000-0009-0000-0000-00000D000000}">
    <sortState xmlns:xlrd2="http://schemas.microsoft.com/office/spreadsheetml/2017/richdata2" ref="A7:Q44">
      <sortCondition ref="A6"/>
    </sortState>
  </autoFilter>
  <mergeCells count="7">
    <mergeCell ref="A4:G4"/>
    <mergeCell ref="A1:Q1"/>
    <mergeCell ref="A2:Q2"/>
    <mergeCell ref="A3:Q3"/>
    <mergeCell ref="A48:Q48"/>
    <mergeCell ref="C5:I5"/>
    <mergeCell ref="K5:Q5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52"/>
  <sheetViews>
    <sheetView rightToLeft="1" view="pageBreakPreview" zoomScale="45" zoomScaleNormal="100" zoomScaleSheetLayoutView="45" workbookViewId="0">
      <selection sqref="A1:Y1"/>
    </sheetView>
  </sheetViews>
  <sheetFormatPr defaultColWidth="9.140625" defaultRowHeight="30.75"/>
  <cols>
    <col min="1" max="1" width="56.85546875" style="19" customWidth="1"/>
    <col min="2" max="2" width="1.85546875" style="19" customWidth="1"/>
    <col min="3" max="3" width="29.5703125" style="20" bestFit="1" customWidth="1"/>
    <col min="4" max="4" width="1.140625" style="21" customWidth="1"/>
    <col min="5" max="5" width="39.7109375" style="21" bestFit="1" customWidth="1"/>
    <col min="6" max="6" width="1.42578125" style="21" customWidth="1"/>
    <col min="7" max="7" width="39.7109375" style="21" bestFit="1" customWidth="1"/>
    <col min="8" max="8" width="1.5703125" style="21" customWidth="1"/>
    <col min="9" max="9" width="26.28515625" style="21" bestFit="1" customWidth="1"/>
    <col min="10" max="10" width="2.140625" style="21" customWidth="1"/>
    <col min="11" max="11" width="34" style="21" bestFit="1" customWidth="1"/>
    <col min="12" max="12" width="1.42578125" style="21" customWidth="1"/>
    <col min="13" max="13" width="27.7109375" style="21" bestFit="1" customWidth="1"/>
    <col min="14" max="14" width="1.85546875" style="21" customWidth="1"/>
    <col min="15" max="15" width="34" style="21" bestFit="1" customWidth="1"/>
    <col min="16" max="16" width="1.140625" style="21" customWidth="1"/>
    <col min="17" max="17" width="29.5703125" style="21" bestFit="1" customWidth="1"/>
    <col min="18" max="18" width="1.42578125" style="21" customWidth="1"/>
    <col min="19" max="19" width="18.42578125" style="21" bestFit="1" customWidth="1"/>
    <col min="20" max="20" width="1.5703125" style="21" customWidth="1"/>
    <col min="21" max="21" width="39.7109375" style="21" bestFit="1" customWidth="1"/>
    <col min="22" max="22" width="1.85546875" style="21" customWidth="1"/>
    <col min="23" max="23" width="37.42578125" style="20" bestFit="1" customWidth="1"/>
    <col min="24" max="24" width="1.5703125" style="19" customWidth="1"/>
    <col min="25" max="25" width="14.7109375" style="22" customWidth="1"/>
    <col min="26" max="16384" width="9.140625" style="144"/>
  </cols>
  <sheetData>
    <row r="1" spans="1:43" s="19" customFormat="1" ht="31.5">
      <c r="A1" s="295" t="s">
        <v>185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43" s="19" customFormat="1" ht="31.5">
      <c r="A2" s="295" t="s">
        <v>40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</row>
    <row r="3" spans="1:43" s="19" customFormat="1" ht="31.5">
      <c r="A3" s="295" t="s">
        <v>197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</row>
    <row r="4" spans="1:43" s="19" customFormat="1" ht="31.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43" s="19" customFormat="1" ht="31.5">
      <c r="A5" s="302" t="s">
        <v>22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</row>
    <row r="6" spans="1:43" s="19" customFormat="1" ht="31.5">
      <c r="A6" s="302" t="s">
        <v>23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</row>
    <row r="7" spans="1:43" s="19" customFormat="1"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0"/>
      <c r="Y7" s="22"/>
    </row>
    <row r="8" spans="1:43" s="19" customFormat="1" ht="32.25" thickBot="1">
      <c r="A8" s="23"/>
      <c r="B8" s="221"/>
      <c r="C8" s="287" t="s">
        <v>194</v>
      </c>
      <c r="D8" s="287"/>
      <c r="E8" s="287"/>
      <c r="F8" s="287"/>
      <c r="G8" s="287"/>
      <c r="H8" s="24"/>
      <c r="I8" s="303" t="s">
        <v>7</v>
      </c>
      <c r="J8" s="303"/>
      <c r="K8" s="303"/>
      <c r="L8" s="303"/>
      <c r="M8" s="303"/>
      <c r="N8" s="303"/>
      <c r="O8" s="303"/>
      <c r="P8" s="21"/>
      <c r="Q8" s="288" t="s">
        <v>198</v>
      </c>
      <c r="R8" s="288"/>
      <c r="S8" s="288"/>
      <c r="T8" s="288"/>
      <c r="U8" s="288"/>
      <c r="V8" s="288"/>
      <c r="W8" s="288"/>
      <c r="X8" s="288"/>
      <c r="Y8" s="288"/>
    </row>
    <row r="9" spans="1:43" s="19" customFormat="1">
      <c r="A9" s="296" t="s">
        <v>1</v>
      </c>
      <c r="B9" s="223"/>
      <c r="C9" s="301" t="s">
        <v>3</v>
      </c>
      <c r="D9" s="289"/>
      <c r="E9" s="301" t="s">
        <v>0</v>
      </c>
      <c r="F9" s="289"/>
      <c r="G9" s="291" t="s">
        <v>18</v>
      </c>
      <c r="H9" s="26"/>
      <c r="I9" s="298" t="s">
        <v>4</v>
      </c>
      <c r="J9" s="298"/>
      <c r="K9" s="298"/>
      <c r="L9" s="28"/>
      <c r="M9" s="298" t="s">
        <v>5</v>
      </c>
      <c r="N9" s="298"/>
      <c r="O9" s="298"/>
      <c r="P9" s="21"/>
      <c r="Q9" s="299" t="s">
        <v>3</v>
      </c>
      <c r="R9" s="289"/>
      <c r="S9" s="291" t="s">
        <v>89</v>
      </c>
      <c r="T9" s="27"/>
      <c r="U9" s="299" t="s">
        <v>0</v>
      </c>
      <c r="V9" s="289"/>
      <c r="W9" s="291" t="s">
        <v>18</v>
      </c>
      <c r="X9" s="224"/>
      <c r="Y9" s="293" t="s">
        <v>90</v>
      </c>
    </row>
    <row r="10" spans="1:43" s="19" customFormat="1" ht="31.5" thickBot="1">
      <c r="A10" s="297"/>
      <c r="B10" s="223"/>
      <c r="C10" s="300"/>
      <c r="D10" s="290"/>
      <c r="E10" s="300"/>
      <c r="F10" s="290"/>
      <c r="G10" s="292"/>
      <c r="H10" s="26"/>
      <c r="I10" s="25" t="s">
        <v>3</v>
      </c>
      <c r="J10" s="25"/>
      <c r="K10" s="25" t="s">
        <v>0</v>
      </c>
      <c r="L10" s="28"/>
      <c r="M10" s="25" t="s">
        <v>3</v>
      </c>
      <c r="N10" s="25"/>
      <c r="O10" s="25" t="s">
        <v>39</v>
      </c>
      <c r="P10" s="21"/>
      <c r="Q10" s="300"/>
      <c r="R10" s="289"/>
      <c r="S10" s="292"/>
      <c r="T10" s="27"/>
      <c r="U10" s="300"/>
      <c r="V10" s="289"/>
      <c r="W10" s="292"/>
      <c r="X10" s="224"/>
      <c r="Y10" s="294"/>
    </row>
    <row r="11" spans="1:43" s="19" customFormat="1">
      <c r="A11" s="225" t="s">
        <v>97</v>
      </c>
      <c r="C11" s="29">
        <v>12190470</v>
      </c>
      <c r="D11" s="29"/>
      <c r="E11" s="29">
        <v>390989448446</v>
      </c>
      <c r="F11" s="29"/>
      <c r="G11" s="30">
        <v>491349174031</v>
      </c>
      <c r="H11" s="20"/>
      <c r="I11" s="20">
        <v>0</v>
      </c>
      <c r="J11" s="20"/>
      <c r="K11" s="20">
        <v>0</v>
      </c>
      <c r="L11" s="31"/>
      <c r="M11" s="20">
        <v>0</v>
      </c>
      <c r="N11" s="20"/>
      <c r="O11" s="20">
        <v>0</v>
      </c>
      <c r="P11" s="20"/>
      <c r="Q11" s="20">
        <v>12190470</v>
      </c>
      <c r="R11" s="20"/>
      <c r="S11" s="20">
        <v>36558</v>
      </c>
      <c r="T11" s="20"/>
      <c r="U11" s="20">
        <v>390989448446</v>
      </c>
      <c r="V11" s="20"/>
      <c r="W11" s="21">
        <v>442214256629</v>
      </c>
      <c r="X11" s="31"/>
      <c r="Y11" s="22">
        <f>W11/درآمدها!$J$5</f>
        <v>4.0530653305108091E-2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s="19" customFormat="1">
      <c r="A12" s="225" t="s">
        <v>75</v>
      </c>
      <c r="C12" s="33">
        <v>20403677</v>
      </c>
      <c r="D12" s="29"/>
      <c r="E12" s="29">
        <v>366780967390</v>
      </c>
      <c r="F12" s="29"/>
      <c r="G12" s="34">
        <v>383458417569</v>
      </c>
      <c r="H12" s="20"/>
      <c r="I12" s="20">
        <v>0</v>
      </c>
      <c r="J12" s="20"/>
      <c r="K12" s="20">
        <v>0</v>
      </c>
      <c r="L12" s="31"/>
      <c r="M12" s="20">
        <v>0</v>
      </c>
      <c r="N12" s="20"/>
      <c r="O12" s="20">
        <v>0</v>
      </c>
      <c r="P12" s="20"/>
      <c r="Q12" s="20">
        <v>20403677</v>
      </c>
      <c r="R12" s="20"/>
      <c r="S12" s="20">
        <v>17046</v>
      </c>
      <c r="T12" s="20"/>
      <c r="U12" s="20">
        <v>366780967390</v>
      </c>
      <c r="V12" s="20"/>
      <c r="W12" s="21">
        <v>345112575810</v>
      </c>
      <c r="X12" s="31"/>
      <c r="Y12" s="22">
        <f>W12/درآمدها!$J$5</f>
        <v>3.163090730727619E-2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s="19" customFormat="1">
      <c r="A13" s="225" t="s">
        <v>82</v>
      </c>
      <c r="C13" s="33">
        <v>50025062</v>
      </c>
      <c r="D13" s="29"/>
      <c r="E13" s="29">
        <v>432978075897</v>
      </c>
      <c r="F13" s="29"/>
      <c r="G13" s="34">
        <v>393135876707</v>
      </c>
      <c r="H13" s="20"/>
      <c r="I13" s="20">
        <v>0</v>
      </c>
      <c r="J13" s="20"/>
      <c r="K13" s="20">
        <v>0</v>
      </c>
      <c r="L13" s="31"/>
      <c r="M13" s="20">
        <v>0</v>
      </c>
      <c r="N13" s="20"/>
      <c r="O13" s="20">
        <v>0</v>
      </c>
      <c r="P13" s="20"/>
      <c r="Q13" s="20">
        <v>50025062</v>
      </c>
      <c r="R13" s="20"/>
      <c r="S13" s="20">
        <v>7128</v>
      </c>
      <c r="T13" s="20"/>
      <c r="U13" s="20">
        <v>432978075897</v>
      </c>
      <c r="V13" s="20"/>
      <c r="W13" s="21">
        <v>353822289038</v>
      </c>
      <c r="X13" s="31"/>
      <c r="Y13" s="22">
        <f>W13/درآمدها!$J$5</f>
        <v>3.2429186335912623E-2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s="19" customFormat="1">
      <c r="A14" s="225" t="s">
        <v>102</v>
      </c>
      <c r="C14" s="33">
        <v>19679995</v>
      </c>
      <c r="D14" s="29"/>
      <c r="E14" s="29">
        <v>421534799231</v>
      </c>
      <c r="F14" s="29"/>
      <c r="G14" s="34">
        <v>481947798006</v>
      </c>
      <c r="H14" s="20"/>
      <c r="I14" s="20">
        <v>0</v>
      </c>
      <c r="J14" s="21"/>
      <c r="K14" s="20">
        <v>0</v>
      </c>
      <c r="L14" s="31"/>
      <c r="M14" s="20">
        <v>0</v>
      </c>
      <c r="N14" s="20"/>
      <c r="O14" s="20">
        <v>0</v>
      </c>
      <c r="P14" s="20"/>
      <c r="Q14" s="20">
        <v>19679995</v>
      </c>
      <c r="R14" s="20"/>
      <c r="S14" s="20">
        <v>22212</v>
      </c>
      <c r="T14" s="20"/>
      <c r="U14" s="20">
        <v>421534799231</v>
      </c>
      <c r="V14" s="20"/>
      <c r="W14" s="21">
        <v>433753018206</v>
      </c>
      <c r="X14" s="31"/>
      <c r="Y14" s="22">
        <f>W14/درآمدها!$J$5</f>
        <v>3.9755147956934335E-2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s="19" customFormat="1">
      <c r="A15" s="225" t="s">
        <v>113</v>
      </c>
      <c r="C15" s="33">
        <v>18066869</v>
      </c>
      <c r="D15" s="29"/>
      <c r="E15" s="29">
        <v>113705688918</v>
      </c>
      <c r="F15" s="29"/>
      <c r="G15" s="34">
        <v>88381155671</v>
      </c>
      <c r="H15" s="20"/>
      <c r="I15" s="20">
        <v>0</v>
      </c>
      <c r="J15" s="21"/>
      <c r="K15" s="20">
        <v>0</v>
      </c>
      <c r="L15" s="31"/>
      <c r="M15" s="20">
        <v>0</v>
      </c>
      <c r="N15" s="20"/>
      <c r="O15" s="20">
        <v>0</v>
      </c>
      <c r="P15" s="20"/>
      <c r="Q15" s="20">
        <v>18066869</v>
      </c>
      <c r="R15" s="20"/>
      <c r="S15" s="20">
        <v>4437</v>
      </c>
      <c r="T15" s="20"/>
      <c r="U15" s="20">
        <v>113705688918</v>
      </c>
      <c r="V15" s="20"/>
      <c r="W15" s="21">
        <v>79543040105</v>
      </c>
      <c r="X15" s="31"/>
      <c r="Y15" s="22">
        <f>W15/درآمدها!$J$5</f>
        <v>7.2904284133806499E-3</v>
      </c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s="19" customFormat="1">
      <c r="A16" s="225" t="s">
        <v>107</v>
      </c>
      <c r="C16" s="33">
        <v>128730193</v>
      </c>
      <c r="D16" s="29"/>
      <c r="E16" s="29">
        <v>229935937517</v>
      </c>
      <c r="F16" s="29"/>
      <c r="G16" s="34">
        <v>178318211620</v>
      </c>
      <c r="H16" s="20"/>
      <c r="I16" s="20">
        <v>0</v>
      </c>
      <c r="J16" s="20"/>
      <c r="K16" s="20">
        <v>0</v>
      </c>
      <c r="L16" s="31"/>
      <c r="M16" s="20">
        <v>0</v>
      </c>
      <c r="N16" s="20"/>
      <c r="O16" s="20">
        <v>0</v>
      </c>
      <c r="P16" s="20"/>
      <c r="Q16" s="20">
        <v>128730193</v>
      </c>
      <c r="R16" s="20"/>
      <c r="S16" s="20">
        <v>1256.3999999984462</v>
      </c>
      <c r="T16" s="20"/>
      <c r="U16" s="20">
        <v>229935937517</v>
      </c>
      <c r="V16" s="20"/>
      <c r="W16" s="21">
        <v>160486390458</v>
      </c>
      <c r="X16" s="31"/>
      <c r="Y16" s="22">
        <f>W16/درآمدها!$J$5</f>
        <v>1.4709200697024381E-2</v>
      </c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s="19" customFormat="1">
      <c r="A17" s="225" t="s">
        <v>78</v>
      </c>
      <c r="C17" s="33">
        <v>22296404</v>
      </c>
      <c r="D17" s="29"/>
      <c r="E17" s="29">
        <v>696689217618</v>
      </c>
      <c r="F17" s="29"/>
      <c r="G17" s="34">
        <v>774341847901</v>
      </c>
      <c r="H17" s="20"/>
      <c r="I17" s="20">
        <v>0</v>
      </c>
      <c r="J17" s="20"/>
      <c r="K17" s="20">
        <v>0</v>
      </c>
      <c r="L17" s="31"/>
      <c r="M17" s="20">
        <v>0</v>
      </c>
      <c r="N17" s="20"/>
      <c r="O17" s="20">
        <v>0</v>
      </c>
      <c r="P17" s="20"/>
      <c r="Q17" s="20">
        <v>22296404</v>
      </c>
      <c r="R17" s="20"/>
      <c r="S17" s="20">
        <v>31500</v>
      </c>
      <c r="T17" s="20"/>
      <c r="U17" s="20">
        <v>696689217618</v>
      </c>
      <c r="V17" s="20"/>
      <c r="W17" s="21">
        <v>696907663110</v>
      </c>
      <c r="X17" s="31"/>
      <c r="Y17" s="22">
        <f>W17/درآمدها!$J$5</f>
        <v>6.3874292734261262E-2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s="19" customFormat="1">
      <c r="A18" s="225" t="s">
        <v>115</v>
      </c>
      <c r="C18" s="33">
        <v>49292161</v>
      </c>
      <c r="D18" s="29"/>
      <c r="E18" s="29">
        <v>207221312984</v>
      </c>
      <c r="F18" s="29"/>
      <c r="G18" s="34">
        <v>191046883921</v>
      </c>
      <c r="H18" s="20"/>
      <c r="I18" s="20">
        <v>0</v>
      </c>
      <c r="J18" s="20"/>
      <c r="K18" s="20">
        <v>0</v>
      </c>
      <c r="L18" s="31"/>
      <c r="M18" s="20">
        <v>0</v>
      </c>
      <c r="N18" s="20"/>
      <c r="O18" s="20">
        <v>0</v>
      </c>
      <c r="P18" s="20"/>
      <c r="Q18" s="20">
        <v>49292161</v>
      </c>
      <c r="R18" s="20"/>
      <c r="S18" s="20">
        <v>3515.3999999918851</v>
      </c>
      <c r="T18" s="20"/>
      <c r="U18" s="20">
        <v>207221312984</v>
      </c>
      <c r="V18" s="20"/>
      <c r="W18" s="21">
        <v>171942195530</v>
      </c>
      <c r="X18" s="31"/>
      <c r="Y18" s="22">
        <f>W18/درآمدها!$J$5</f>
        <v>1.5759169703549809E-2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s="19" customFormat="1">
      <c r="A19" s="225" t="s">
        <v>79</v>
      </c>
      <c r="C19" s="33">
        <v>44859839</v>
      </c>
      <c r="D19" s="29"/>
      <c r="E19" s="29">
        <v>866508536990</v>
      </c>
      <c r="F19" s="29"/>
      <c r="G19" s="34">
        <v>971720371468</v>
      </c>
      <c r="H19" s="20"/>
      <c r="I19" s="20">
        <v>0</v>
      </c>
      <c r="J19" s="20"/>
      <c r="K19" s="20">
        <v>0</v>
      </c>
      <c r="L19" s="31"/>
      <c r="M19" s="20">
        <v>0</v>
      </c>
      <c r="N19" s="20"/>
      <c r="O19" s="20">
        <v>0</v>
      </c>
      <c r="P19" s="20"/>
      <c r="Q19" s="20">
        <v>44859839</v>
      </c>
      <c r="R19" s="20"/>
      <c r="S19" s="20">
        <v>19647</v>
      </c>
      <c r="T19" s="20"/>
      <c r="U19" s="20">
        <v>866508536990</v>
      </c>
      <c r="V19" s="20"/>
      <c r="W19" s="21">
        <v>874548334320</v>
      </c>
      <c r="X19" s="31"/>
      <c r="Y19" s="22">
        <f>W19/درآمدها!$J$5</f>
        <v>8.0155749855485708E-2</v>
      </c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s="19" customFormat="1">
      <c r="A20" s="19" t="s">
        <v>81</v>
      </c>
      <c r="C20" s="33">
        <v>59567379</v>
      </c>
      <c r="D20" s="29"/>
      <c r="E20" s="29">
        <v>477694727547</v>
      </c>
      <c r="F20" s="29"/>
      <c r="G20" s="34">
        <v>506546331487</v>
      </c>
      <c r="H20" s="20"/>
      <c r="I20" s="20">
        <v>0</v>
      </c>
      <c r="J20" s="20"/>
      <c r="K20" s="20">
        <v>0</v>
      </c>
      <c r="L20" s="31"/>
      <c r="M20" s="20">
        <v>0</v>
      </c>
      <c r="N20" s="20"/>
      <c r="O20" s="20">
        <v>0</v>
      </c>
      <c r="P20" s="20"/>
      <c r="Q20" s="20">
        <v>59567379</v>
      </c>
      <c r="R20" s="20"/>
      <c r="S20" s="20">
        <v>7713</v>
      </c>
      <c r="T20" s="20"/>
      <c r="U20" s="20">
        <v>477694727547</v>
      </c>
      <c r="V20" s="20"/>
      <c r="W20" s="21">
        <v>455891698339</v>
      </c>
      <c r="X20" s="31"/>
      <c r="Y20" s="22">
        <f>W20/درآمدها!$J$5</f>
        <v>4.1784243933946454E-2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s="19" customFormat="1" ht="31.15" customHeight="1">
      <c r="A21" s="19" t="s">
        <v>85</v>
      </c>
      <c r="C21" s="33">
        <v>14073393</v>
      </c>
      <c r="D21" s="29"/>
      <c r="E21" s="29">
        <v>298179428798</v>
      </c>
      <c r="F21" s="29"/>
      <c r="G21" s="34">
        <v>196900939980</v>
      </c>
      <c r="H21" s="20"/>
      <c r="I21" s="20">
        <v>0</v>
      </c>
      <c r="J21" s="20"/>
      <c r="K21" s="20">
        <v>0</v>
      </c>
      <c r="L21" s="31"/>
      <c r="M21" s="20">
        <v>0</v>
      </c>
      <c r="N21" s="20"/>
      <c r="O21" s="20">
        <v>0</v>
      </c>
      <c r="P21" s="20"/>
      <c r="Q21" s="20">
        <v>14073393</v>
      </c>
      <c r="R21" s="20"/>
      <c r="S21" s="20">
        <v>12690</v>
      </c>
      <c r="T21" s="20"/>
      <c r="U21" s="20">
        <v>298179428798</v>
      </c>
      <c r="V21" s="20"/>
      <c r="W21" s="21">
        <v>177210845982</v>
      </c>
      <c r="X21" s="31"/>
      <c r="Y21" s="22">
        <f>W21/درآمدها!$J$5</f>
        <v>1.6242061970487654E-2</v>
      </c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s="19" customFormat="1">
      <c r="A22" s="19" t="s">
        <v>74</v>
      </c>
      <c r="C22" s="33">
        <v>10506592</v>
      </c>
      <c r="D22" s="29"/>
      <c r="E22" s="29">
        <v>281475290368</v>
      </c>
      <c r="F22" s="29"/>
      <c r="G22" s="34">
        <v>240200664054</v>
      </c>
      <c r="H22" s="20"/>
      <c r="I22" s="20">
        <v>0</v>
      </c>
      <c r="J22" s="20"/>
      <c r="K22" s="20">
        <v>0</v>
      </c>
      <c r="L22" s="31"/>
      <c r="M22" s="20">
        <v>0</v>
      </c>
      <c r="N22" s="20"/>
      <c r="O22" s="20">
        <v>0</v>
      </c>
      <c r="P22" s="20"/>
      <c r="Q22" s="20">
        <v>10506592</v>
      </c>
      <c r="R22" s="20"/>
      <c r="S22" s="20">
        <v>20736</v>
      </c>
      <c r="T22" s="20"/>
      <c r="U22" s="20">
        <v>281475290368</v>
      </c>
      <c r="V22" s="20"/>
      <c r="W22" s="21">
        <v>216180597648</v>
      </c>
      <c r="X22" s="31"/>
      <c r="Y22" s="22">
        <f>W22/درآمدها!$J$5</f>
        <v>1.9813790992073487E-2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s="19" customFormat="1">
      <c r="A23" s="19" t="s">
        <v>125</v>
      </c>
      <c r="C23" s="33">
        <v>43784769</v>
      </c>
      <c r="D23" s="29"/>
      <c r="E23" s="29">
        <v>239886881433</v>
      </c>
      <c r="F23" s="29"/>
      <c r="G23" s="34">
        <v>253726466380</v>
      </c>
      <c r="H23" s="20"/>
      <c r="I23" s="20">
        <v>0</v>
      </c>
      <c r="J23" s="20"/>
      <c r="K23" s="20">
        <v>0</v>
      </c>
      <c r="L23" s="31"/>
      <c r="M23" s="20">
        <v>0</v>
      </c>
      <c r="N23" s="20"/>
      <c r="O23" s="20">
        <v>0</v>
      </c>
      <c r="P23" s="20"/>
      <c r="Q23" s="20">
        <v>43784769</v>
      </c>
      <c r="R23" s="20"/>
      <c r="S23" s="20">
        <v>5256</v>
      </c>
      <c r="T23" s="20"/>
      <c r="U23" s="20">
        <v>239886881433</v>
      </c>
      <c r="V23" s="20"/>
      <c r="W23" s="21">
        <v>228353819741</v>
      </c>
      <c r="X23" s="31"/>
      <c r="Y23" s="22">
        <f>W23/درآمدها!$J$5</f>
        <v>2.0929514053601554E-2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s="19" customFormat="1">
      <c r="A24" s="19" t="s">
        <v>121</v>
      </c>
      <c r="C24" s="33">
        <v>90486712</v>
      </c>
      <c r="D24" s="29"/>
      <c r="E24" s="29">
        <v>344489102635</v>
      </c>
      <c r="F24" s="29"/>
      <c r="G24" s="34">
        <v>337600058936</v>
      </c>
      <c r="H24" s="20"/>
      <c r="I24" s="20">
        <v>0</v>
      </c>
      <c r="J24" s="20"/>
      <c r="K24" s="20">
        <v>0</v>
      </c>
      <c r="L24" s="31"/>
      <c r="M24" s="20">
        <v>0</v>
      </c>
      <c r="N24" s="20"/>
      <c r="O24" s="20">
        <v>0</v>
      </c>
      <c r="P24" s="20"/>
      <c r="Q24" s="20">
        <v>90486712</v>
      </c>
      <c r="R24" s="20"/>
      <c r="S24" s="20">
        <v>3384</v>
      </c>
      <c r="T24" s="20"/>
      <c r="U24" s="20">
        <v>344489102635</v>
      </c>
      <c r="V24" s="20"/>
      <c r="W24" s="21">
        <v>303840053041</v>
      </c>
      <c r="X24" s="31"/>
      <c r="Y24" s="22">
        <f>W24/درآمدها!$J$5</f>
        <v>2.7848120374694474E-2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s="19" customFormat="1">
      <c r="A25" s="225" t="s">
        <v>77</v>
      </c>
      <c r="C25" s="33">
        <v>63662428</v>
      </c>
      <c r="D25" s="29"/>
      <c r="E25" s="29">
        <v>391162793510</v>
      </c>
      <c r="F25" s="29"/>
      <c r="G25" s="34">
        <v>391024264906</v>
      </c>
      <c r="H25" s="20"/>
      <c r="I25" s="20">
        <v>0</v>
      </c>
      <c r="K25" s="20">
        <v>0</v>
      </c>
      <c r="L25" s="31"/>
      <c r="M25" s="20">
        <v>0</v>
      </c>
      <c r="N25" s="20"/>
      <c r="O25" s="20">
        <v>0</v>
      </c>
      <c r="P25" s="20"/>
      <c r="Q25" s="20">
        <v>63662428</v>
      </c>
      <c r="R25" s="20"/>
      <c r="S25" s="20">
        <v>5571</v>
      </c>
      <c r="T25" s="20"/>
      <c r="U25" s="20">
        <v>391162793510</v>
      </c>
      <c r="V25" s="20"/>
      <c r="W25" s="21">
        <v>351921838416</v>
      </c>
      <c r="X25" s="31"/>
      <c r="Y25" s="22">
        <f>W25/درآمدها!$J$5</f>
        <v>3.2255002658816971E-2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s="19" customFormat="1">
      <c r="A26" s="225" t="s">
        <v>103</v>
      </c>
      <c r="C26" s="33">
        <v>10684190</v>
      </c>
      <c r="D26" s="29"/>
      <c r="E26" s="29">
        <v>30257423269</v>
      </c>
      <c r="F26" s="29"/>
      <c r="G26" s="34">
        <v>25146998078</v>
      </c>
      <c r="H26" s="20"/>
      <c r="I26" s="20">
        <v>0</v>
      </c>
      <c r="K26" s="20">
        <v>0</v>
      </c>
      <c r="L26" s="31"/>
      <c r="M26" s="20">
        <v>0</v>
      </c>
      <c r="N26" s="20"/>
      <c r="O26" s="20">
        <v>0</v>
      </c>
      <c r="P26" s="20"/>
      <c r="Q26" s="20">
        <v>10684190</v>
      </c>
      <c r="R26" s="20"/>
      <c r="S26" s="20">
        <v>2134.8000000000002</v>
      </c>
      <c r="T26" s="20"/>
      <c r="U26" s="20">
        <v>30257423269</v>
      </c>
      <c r="V26" s="20"/>
      <c r="W26" s="21">
        <v>22632298270</v>
      </c>
      <c r="X26" s="31"/>
      <c r="Y26" s="22">
        <f>W26/درآمدها!$J$5</f>
        <v>2.0743379955041729E-3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s="19" customFormat="1">
      <c r="A27" s="225" t="s">
        <v>122</v>
      </c>
      <c r="C27" s="33">
        <v>154744967</v>
      </c>
      <c r="D27" s="29"/>
      <c r="E27" s="29">
        <v>506612917209</v>
      </c>
      <c r="F27" s="29"/>
      <c r="G27" s="34">
        <v>456346999144</v>
      </c>
      <c r="H27" s="20"/>
      <c r="I27" s="20">
        <v>0</v>
      </c>
      <c r="J27" s="20"/>
      <c r="K27" s="20">
        <v>0</v>
      </c>
      <c r="L27" s="31"/>
      <c r="M27" s="20">
        <v>0</v>
      </c>
      <c r="N27" s="20"/>
      <c r="O27" s="20">
        <v>0</v>
      </c>
      <c r="P27" s="20"/>
      <c r="Q27" s="20">
        <v>154744967</v>
      </c>
      <c r="R27" s="20"/>
      <c r="S27" s="20">
        <v>2674.800000002585</v>
      </c>
      <c r="T27" s="20"/>
      <c r="U27" s="20">
        <v>506612917209</v>
      </c>
      <c r="V27" s="20"/>
      <c r="W27" s="21">
        <v>410712299229</v>
      </c>
      <c r="X27" s="31"/>
      <c r="Y27" s="22">
        <f>W27/درآمدها!$J$5</f>
        <v>3.7643376618135826E-2</v>
      </c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s="19" customFormat="1">
      <c r="A28" s="225" t="s">
        <v>118</v>
      </c>
      <c r="C28" s="33">
        <v>37668640</v>
      </c>
      <c r="D28" s="29"/>
      <c r="E28" s="29">
        <v>337306127345</v>
      </c>
      <c r="F28" s="29"/>
      <c r="G28" s="34">
        <v>445539340044</v>
      </c>
      <c r="H28" s="20"/>
      <c r="I28" s="20">
        <v>0</v>
      </c>
      <c r="K28" s="20">
        <v>0</v>
      </c>
      <c r="L28" s="31"/>
      <c r="M28" s="20">
        <v>0</v>
      </c>
      <c r="N28" s="20"/>
      <c r="O28" s="20">
        <v>0</v>
      </c>
      <c r="P28" s="20"/>
      <c r="Q28" s="20">
        <v>37668640</v>
      </c>
      <c r="R28" s="20"/>
      <c r="S28" s="20">
        <v>10728</v>
      </c>
      <c r="T28" s="20"/>
      <c r="U28" s="20">
        <v>337306127345</v>
      </c>
      <c r="V28" s="20"/>
      <c r="W28" s="21">
        <v>400985406039</v>
      </c>
      <c r="X28" s="31"/>
      <c r="Y28" s="22">
        <f>W28/درآمدها!$J$5</f>
        <v>3.6751869097268047E-2</v>
      </c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s="19" customFormat="1">
      <c r="A29" s="225" t="s">
        <v>95</v>
      </c>
      <c r="C29" s="33">
        <v>350591543</v>
      </c>
      <c r="D29" s="29"/>
      <c r="E29" s="29">
        <v>508213879247</v>
      </c>
      <c r="F29" s="29"/>
      <c r="G29" s="34">
        <v>506167539396</v>
      </c>
      <c r="H29" s="20"/>
      <c r="I29" s="20">
        <v>0</v>
      </c>
      <c r="J29" s="20"/>
      <c r="K29" s="20">
        <v>0</v>
      </c>
      <c r="L29" s="31"/>
      <c r="M29" s="20">
        <v>0</v>
      </c>
      <c r="N29" s="20"/>
      <c r="O29" s="20">
        <v>0</v>
      </c>
      <c r="P29" s="20"/>
      <c r="Q29" s="20">
        <v>350591543</v>
      </c>
      <c r="R29" s="20"/>
      <c r="S29" s="20">
        <v>1309.4999999985737</v>
      </c>
      <c r="T29" s="20"/>
      <c r="U29" s="20">
        <v>508213879247</v>
      </c>
      <c r="V29" s="20"/>
      <c r="W29" s="21">
        <v>455550785455</v>
      </c>
      <c r="X29" s="31"/>
      <c r="Y29" s="22">
        <f>W29/درآمدها!$J$5</f>
        <v>4.1752997944696855E-2</v>
      </c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s="19" customFormat="1">
      <c r="A30" s="225" t="s">
        <v>94</v>
      </c>
      <c r="C30" s="33">
        <v>136676576</v>
      </c>
      <c r="D30" s="29"/>
      <c r="E30" s="29">
        <v>169269807438</v>
      </c>
      <c r="F30" s="29"/>
      <c r="G30" s="34">
        <v>326437499027</v>
      </c>
      <c r="H30" s="20"/>
      <c r="I30" s="20">
        <v>0</v>
      </c>
      <c r="J30" s="20"/>
      <c r="K30" s="20">
        <v>0</v>
      </c>
      <c r="L30" s="31"/>
      <c r="M30" s="20">
        <v>0</v>
      </c>
      <c r="N30" s="20"/>
      <c r="O30" s="20">
        <v>0</v>
      </c>
      <c r="P30" s="20"/>
      <c r="Q30" s="20">
        <v>136676576</v>
      </c>
      <c r="R30" s="20"/>
      <c r="S30" s="20">
        <v>2166.3000000014631</v>
      </c>
      <c r="T30" s="20"/>
      <c r="U30" s="20">
        <v>169269807438</v>
      </c>
      <c r="V30" s="20"/>
      <c r="W30" s="21">
        <v>293793749128</v>
      </c>
      <c r="X30" s="31"/>
      <c r="Y30" s="22">
        <f>W30/درآمدها!$J$5</f>
        <v>2.692733762110459E-2</v>
      </c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s="19" customFormat="1">
      <c r="A31" s="19" t="s">
        <v>96</v>
      </c>
      <c r="C31" s="33">
        <v>165599263</v>
      </c>
      <c r="D31" s="29"/>
      <c r="E31" s="29">
        <v>276907413168</v>
      </c>
      <c r="F31" s="29"/>
      <c r="G31" s="34">
        <v>348066557686</v>
      </c>
      <c r="H31" s="20"/>
      <c r="I31" s="20">
        <v>0</v>
      </c>
      <c r="J31" s="34"/>
      <c r="K31" s="20">
        <v>0</v>
      </c>
      <c r="L31" s="31"/>
      <c r="M31" s="20">
        <v>0</v>
      </c>
      <c r="N31" s="20"/>
      <c r="O31" s="20">
        <v>0</v>
      </c>
      <c r="P31" s="20"/>
      <c r="Q31" s="20">
        <v>165599263</v>
      </c>
      <c r="R31" s="20"/>
      <c r="S31" s="20">
        <v>1906.4100000010264</v>
      </c>
      <c r="T31" s="20"/>
      <c r="U31" s="20">
        <v>276907413168</v>
      </c>
      <c r="V31" s="20"/>
      <c r="W31" s="21">
        <v>313259729276</v>
      </c>
      <c r="X31" s="31"/>
      <c r="Y31" s="22">
        <f>W31/درآمدها!$J$5</f>
        <v>2.8711470269013807E-2</v>
      </c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s="19" customFormat="1">
      <c r="A32" s="225" t="s">
        <v>123</v>
      </c>
      <c r="C32" s="33">
        <v>42183450</v>
      </c>
      <c r="D32" s="29"/>
      <c r="E32" s="29">
        <v>196901431247</v>
      </c>
      <c r="F32" s="29"/>
      <c r="G32" s="34">
        <v>152067832231</v>
      </c>
      <c r="H32" s="20"/>
      <c r="I32" s="20">
        <v>0</v>
      </c>
      <c r="J32" s="20"/>
      <c r="K32" s="20">
        <v>0</v>
      </c>
      <c r="L32" s="31"/>
      <c r="M32" s="20">
        <v>0</v>
      </c>
      <c r="N32" s="20"/>
      <c r="O32" s="20">
        <v>0</v>
      </c>
      <c r="P32" s="20"/>
      <c r="Q32" s="20">
        <v>42183450</v>
      </c>
      <c r="R32" s="20"/>
      <c r="S32" s="20">
        <v>3269.7</v>
      </c>
      <c r="T32" s="20"/>
      <c r="U32" s="20">
        <v>196901431247</v>
      </c>
      <c r="V32" s="20"/>
      <c r="W32" s="21">
        <v>136861049007</v>
      </c>
      <c r="X32" s="31"/>
      <c r="Y32" s="22">
        <f>W32/درآمدها!$J$5</f>
        <v>1.2543846438967011E-2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s="19" customFormat="1">
      <c r="A33" s="225" t="s">
        <v>126</v>
      </c>
      <c r="C33" s="33">
        <v>107223651</v>
      </c>
      <c r="D33" s="29"/>
      <c r="E33" s="29">
        <v>450254621926</v>
      </c>
      <c r="F33" s="29"/>
      <c r="G33" s="34">
        <v>365891759082</v>
      </c>
      <c r="H33" s="20"/>
      <c r="I33" s="20">
        <v>0</v>
      </c>
      <c r="K33" s="20">
        <v>0</v>
      </c>
      <c r="L33" s="31"/>
      <c r="M33" s="20">
        <v>0</v>
      </c>
      <c r="N33" s="20"/>
      <c r="O33" s="20">
        <v>0</v>
      </c>
      <c r="P33" s="20"/>
      <c r="Q33" s="20">
        <v>107223651</v>
      </c>
      <c r="R33" s="20"/>
      <c r="S33" s="20">
        <v>3095.0999999990672</v>
      </c>
      <c r="T33" s="20"/>
      <c r="U33" s="20">
        <v>450254621926</v>
      </c>
      <c r="V33" s="20"/>
      <c r="W33" s="21">
        <v>329302583175</v>
      </c>
      <c r="X33" s="31"/>
      <c r="Y33" s="22">
        <f>W33/درآمدها!$J$5</f>
        <v>3.0181860107553964E-2</v>
      </c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s="19" customFormat="1">
      <c r="A34" s="225" t="s">
        <v>83</v>
      </c>
      <c r="C34" s="33">
        <v>3531439</v>
      </c>
      <c r="D34" s="29"/>
      <c r="E34" s="29">
        <v>90014749107</v>
      </c>
      <c r="F34" s="29"/>
      <c r="G34" s="34">
        <v>63389910270</v>
      </c>
      <c r="H34" s="20"/>
      <c r="I34" s="20">
        <v>0</v>
      </c>
      <c r="K34" s="20">
        <v>0</v>
      </c>
      <c r="L34" s="31"/>
      <c r="M34" s="20">
        <v>0</v>
      </c>
      <c r="N34" s="20"/>
      <c r="O34" s="20">
        <v>0</v>
      </c>
      <c r="P34" s="20"/>
      <c r="Q34" s="20">
        <v>3531439</v>
      </c>
      <c r="R34" s="20"/>
      <c r="S34" s="20">
        <v>16281</v>
      </c>
      <c r="T34" s="20"/>
      <c r="U34" s="20">
        <v>90014749107</v>
      </c>
      <c r="V34" s="20"/>
      <c r="W34" s="21">
        <v>57050919242</v>
      </c>
      <c r="X34" s="31"/>
      <c r="Y34" s="22">
        <f>W34/درآمدها!$J$5</f>
        <v>5.2289382213996736E-3</v>
      </c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s="19" customFormat="1">
      <c r="A35" s="19" t="s">
        <v>101</v>
      </c>
      <c r="C35" s="33">
        <v>6096195</v>
      </c>
      <c r="D35" s="29"/>
      <c r="E35" s="29">
        <v>77469940039</v>
      </c>
      <c r="F35" s="29"/>
      <c r="G35" s="34">
        <v>126207825956</v>
      </c>
      <c r="H35" s="20"/>
      <c r="I35" s="20">
        <v>0</v>
      </c>
      <c r="J35" s="20"/>
      <c r="K35" s="20">
        <v>0</v>
      </c>
      <c r="L35" s="31"/>
      <c r="M35" s="20">
        <v>0</v>
      </c>
      <c r="N35" s="20"/>
      <c r="O35" s="20">
        <v>0</v>
      </c>
      <c r="P35" s="20"/>
      <c r="Q35" s="20">
        <v>6096195</v>
      </c>
      <c r="R35" s="20"/>
      <c r="S35" s="20">
        <v>18777.599999999999</v>
      </c>
      <c r="T35" s="20"/>
      <c r="U35" s="20">
        <v>77469940039</v>
      </c>
      <c r="V35" s="20"/>
      <c r="W35" s="21">
        <v>113587043361</v>
      </c>
      <c r="X35" s="31"/>
      <c r="Y35" s="22">
        <f>W35/درآمدها!$J$5</f>
        <v>1.0410693471330886E-2</v>
      </c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s="19" customFormat="1">
      <c r="A36" s="225" t="s">
        <v>106</v>
      </c>
      <c r="C36" s="33">
        <v>2953477</v>
      </c>
      <c r="D36" s="29"/>
      <c r="E36" s="29">
        <v>111664340623</v>
      </c>
      <c r="F36" s="29"/>
      <c r="G36" s="34">
        <v>73031713843</v>
      </c>
      <c r="H36" s="20"/>
      <c r="I36" s="20">
        <v>0</v>
      </c>
      <c r="J36" s="20"/>
      <c r="K36" s="20">
        <v>0</v>
      </c>
      <c r="L36" s="31"/>
      <c r="M36" s="20">
        <v>0</v>
      </c>
      <c r="N36" s="20"/>
      <c r="O36" s="20">
        <v>0</v>
      </c>
      <c r="P36" s="20"/>
      <c r="Q36" s="20">
        <v>2953477</v>
      </c>
      <c r="R36" s="20"/>
      <c r="S36" s="20">
        <v>20808</v>
      </c>
      <c r="T36" s="20"/>
      <c r="U36" s="20">
        <v>111664340623</v>
      </c>
      <c r="V36" s="20"/>
      <c r="W36" s="21">
        <v>60980894930</v>
      </c>
      <c r="X36" s="31"/>
      <c r="Y36" s="22">
        <f>W36/درآمدها!$J$5</f>
        <v>5.5891357494532862E-3</v>
      </c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s="19" customFormat="1" ht="36" customHeight="1">
      <c r="A37" s="225" t="s">
        <v>80</v>
      </c>
      <c r="C37" s="33">
        <v>16793445</v>
      </c>
      <c r="D37" s="29"/>
      <c r="E37" s="29">
        <v>240319151171</v>
      </c>
      <c r="F37" s="29"/>
      <c r="G37" s="34">
        <v>157138046654</v>
      </c>
      <c r="H37" s="20"/>
      <c r="I37" s="20">
        <v>0</v>
      </c>
      <c r="J37" s="20"/>
      <c r="K37" s="20">
        <v>0</v>
      </c>
      <c r="L37" s="31"/>
      <c r="M37" s="20">
        <v>0</v>
      </c>
      <c r="N37" s="20"/>
      <c r="O37" s="20">
        <v>0</v>
      </c>
      <c r="P37" s="20"/>
      <c r="Q37" s="20">
        <v>16793445</v>
      </c>
      <c r="R37" s="20"/>
      <c r="S37" s="20">
        <v>7407</v>
      </c>
      <c r="T37" s="20"/>
      <c r="U37" s="20">
        <v>240319151171</v>
      </c>
      <c r="V37" s="20"/>
      <c r="W37" s="21">
        <v>123427519784</v>
      </c>
      <c r="X37" s="31"/>
      <c r="Y37" s="22">
        <f>W37/درآمدها!$J$5</f>
        <v>1.1312611336435616E-2</v>
      </c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s="19" customFormat="1">
      <c r="A38" s="225" t="s">
        <v>180</v>
      </c>
      <c r="C38" s="33">
        <v>13062311</v>
      </c>
      <c r="D38" s="29"/>
      <c r="E38" s="29">
        <v>52679989823</v>
      </c>
      <c r="F38" s="29"/>
      <c r="G38" s="34">
        <v>57664998710</v>
      </c>
      <c r="H38" s="20"/>
      <c r="I38" s="20">
        <v>0</v>
      </c>
      <c r="J38" s="20"/>
      <c r="K38" s="20">
        <v>0</v>
      </c>
      <c r="L38" s="31"/>
      <c r="M38" s="20">
        <v>0</v>
      </c>
      <c r="N38" s="20"/>
      <c r="O38" s="20">
        <v>0</v>
      </c>
      <c r="P38" s="20"/>
      <c r="Q38" s="20">
        <v>13062311</v>
      </c>
      <c r="R38" s="20"/>
      <c r="S38" s="20">
        <v>4004.0999999923438</v>
      </c>
      <c r="T38" s="20"/>
      <c r="U38" s="20">
        <v>52679989823</v>
      </c>
      <c r="V38" s="20"/>
      <c r="W38" s="21">
        <v>51898498840</v>
      </c>
      <c r="X38" s="31"/>
      <c r="Y38" s="22">
        <f>W38/درآمدها!$J$5</f>
        <v>4.7566988897518288E-3</v>
      </c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s="19" customFormat="1" ht="36" customHeight="1">
      <c r="A39" s="19" t="s">
        <v>104</v>
      </c>
      <c r="C39" s="33">
        <v>117106984</v>
      </c>
      <c r="D39" s="29"/>
      <c r="E39" s="29">
        <v>291629342487</v>
      </c>
      <c r="F39" s="29"/>
      <c r="G39" s="34">
        <v>312815102962</v>
      </c>
      <c r="H39" s="20"/>
      <c r="I39" s="20">
        <v>0</v>
      </c>
      <c r="J39" s="20"/>
      <c r="K39" s="20">
        <v>0</v>
      </c>
      <c r="L39" s="31"/>
      <c r="M39" s="20">
        <v>0</v>
      </c>
      <c r="N39" s="20"/>
      <c r="O39" s="20">
        <v>0</v>
      </c>
      <c r="P39" s="20"/>
      <c r="Q39" s="20">
        <v>117106984</v>
      </c>
      <c r="R39" s="20"/>
      <c r="S39" s="20">
        <v>2422.7999999982917</v>
      </c>
      <c r="T39" s="20"/>
      <c r="U39" s="20">
        <v>291629342487</v>
      </c>
      <c r="V39" s="20"/>
      <c r="W39" s="21">
        <v>281533592667</v>
      </c>
      <c r="X39" s="31"/>
      <c r="Y39" s="22">
        <f>W39/درآمدها!$J$5</f>
        <v>2.5803646687268277E-2</v>
      </c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s="19" customFormat="1">
      <c r="A40" s="225" t="s">
        <v>84</v>
      </c>
      <c r="C40" s="33">
        <v>13892146</v>
      </c>
      <c r="D40" s="29"/>
      <c r="E40" s="29">
        <v>259088717838</v>
      </c>
      <c r="F40" s="29"/>
      <c r="G40" s="34">
        <v>223450954926</v>
      </c>
      <c r="H40" s="20"/>
      <c r="I40" s="20">
        <v>0</v>
      </c>
      <c r="J40" s="20"/>
      <c r="K40" s="20">
        <v>0</v>
      </c>
      <c r="L40" s="31"/>
      <c r="M40" s="20">
        <v>0</v>
      </c>
      <c r="N40" s="20"/>
      <c r="O40" s="20">
        <v>0</v>
      </c>
      <c r="P40" s="20"/>
      <c r="Q40" s="20">
        <v>13892146</v>
      </c>
      <c r="R40" s="20"/>
      <c r="S40" s="20">
        <v>14589</v>
      </c>
      <c r="T40" s="20"/>
      <c r="U40" s="20">
        <v>259088717838</v>
      </c>
      <c r="V40" s="20"/>
      <c r="W40" s="21">
        <v>201105859433</v>
      </c>
      <c r="X40" s="31"/>
      <c r="Y40" s="22">
        <f>W40/درآمدها!$J$5</f>
        <v>1.8432132714217411E-2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s="19" customFormat="1">
      <c r="A41" s="225" t="s">
        <v>110</v>
      </c>
      <c r="C41" s="33">
        <v>62240799</v>
      </c>
      <c r="D41" s="29"/>
      <c r="E41" s="29">
        <v>366847130974</v>
      </c>
      <c r="F41" s="29"/>
      <c r="G41" s="34">
        <v>478637501587</v>
      </c>
      <c r="H41" s="20"/>
      <c r="I41" s="20">
        <v>0</v>
      </c>
      <c r="J41" s="20"/>
      <c r="K41" s="20">
        <v>0</v>
      </c>
      <c r="L41" s="31"/>
      <c r="M41" s="20">
        <v>0</v>
      </c>
      <c r="N41" s="20"/>
      <c r="O41" s="20">
        <v>0</v>
      </c>
      <c r="P41" s="20"/>
      <c r="Q41" s="20">
        <v>62240799</v>
      </c>
      <c r="R41" s="20"/>
      <c r="S41" s="20">
        <v>6975</v>
      </c>
      <c r="T41" s="20"/>
      <c r="U41" s="20">
        <v>366847130974</v>
      </c>
      <c r="V41" s="20"/>
      <c r="W41" s="21">
        <v>430773751428</v>
      </c>
      <c r="X41" s="31"/>
      <c r="Y41" s="22">
        <f>W41/درآمدها!$J$5</f>
        <v>3.9482086591154236E-2</v>
      </c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s="19" customFormat="1">
      <c r="A42" s="225" t="s">
        <v>116</v>
      </c>
      <c r="C42" s="33">
        <v>960132</v>
      </c>
      <c r="D42" s="29"/>
      <c r="E42" s="29">
        <v>138851230326</v>
      </c>
      <c r="F42" s="29"/>
      <c r="G42" s="34">
        <v>120327295691</v>
      </c>
      <c r="H42" s="20"/>
      <c r="I42" s="20">
        <v>0</v>
      </c>
      <c r="J42" s="20"/>
      <c r="K42" s="20">
        <v>0</v>
      </c>
      <c r="L42" s="31"/>
      <c r="M42" s="20">
        <v>0</v>
      </c>
      <c r="N42" s="20"/>
      <c r="O42" s="20">
        <v>0</v>
      </c>
      <c r="P42" s="20"/>
      <c r="Q42" s="20">
        <v>960132</v>
      </c>
      <c r="R42" s="20"/>
      <c r="S42" s="20">
        <v>113670</v>
      </c>
      <c r="T42" s="20"/>
      <c r="U42" s="20">
        <v>138851230326</v>
      </c>
      <c r="V42" s="20"/>
      <c r="W42" s="21">
        <v>108294566122</v>
      </c>
      <c r="X42" s="31"/>
      <c r="Y42" s="22">
        <f>W42/درآمدها!$J$5</f>
        <v>9.9256173868683979E-3</v>
      </c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s="19" customFormat="1">
      <c r="A43" s="116" t="s">
        <v>111</v>
      </c>
      <c r="C43" s="33">
        <v>35451382</v>
      </c>
      <c r="D43" s="29"/>
      <c r="E43" s="29">
        <v>377503836721</v>
      </c>
      <c r="F43" s="29"/>
      <c r="G43" s="34">
        <v>327149288203</v>
      </c>
      <c r="H43" s="20"/>
      <c r="I43" s="20">
        <v>0</v>
      </c>
      <c r="J43" s="20"/>
      <c r="K43" s="20">
        <v>0</v>
      </c>
      <c r="L43" s="31"/>
      <c r="M43" s="20">
        <v>0</v>
      </c>
      <c r="N43" s="20"/>
      <c r="O43" s="20">
        <v>0</v>
      </c>
      <c r="P43" s="20"/>
      <c r="Q43" s="20">
        <v>35451382</v>
      </c>
      <c r="R43" s="20"/>
      <c r="S43" s="20">
        <v>8370</v>
      </c>
      <c r="T43" s="20"/>
      <c r="U43" s="20">
        <v>377503836721</v>
      </c>
      <c r="V43" s="20"/>
      <c r="W43" s="21">
        <v>294434359382</v>
      </c>
      <c r="X43" s="31"/>
      <c r="Y43" s="22">
        <f>W43/درآمدها!$J$5</f>
        <v>2.6986052037746192E-2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s="19" customFormat="1">
      <c r="A44" s="19" t="s">
        <v>120</v>
      </c>
      <c r="C44" s="33">
        <v>154455636</v>
      </c>
      <c r="D44" s="29"/>
      <c r="E44" s="29">
        <v>319843945214</v>
      </c>
      <c r="F44" s="29"/>
      <c r="G44" s="34">
        <v>341773577474</v>
      </c>
      <c r="H44" s="20"/>
      <c r="I44" s="20">
        <v>0</v>
      </c>
      <c r="J44" s="20"/>
      <c r="K44" s="20">
        <v>0</v>
      </c>
      <c r="L44" s="31"/>
      <c r="M44" s="20">
        <v>0</v>
      </c>
      <c r="N44" s="20"/>
      <c r="O44" s="20">
        <v>0</v>
      </c>
      <c r="P44" s="20"/>
      <c r="Q44" s="20">
        <v>154455636</v>
      </c>
      <c r="R44" s="20"/>
      <c r="S44" s="20">
        <v>2007</v>
      </c>
      <c r="T44" s="20"/>
      <c r="U44" s="20">
        <v>319843945214</v>
      </c>
      <c r="V44" s="20"/>
      <c r="W44" s="21">
        <v>307596219728</v>
      </c>
      <c r="X44" s="31"/>
      <c r="Y44" s="22">
        <f>W44/درآمدها!$J$5</f>
        <v>2.8192387633076233E-2</v>
      </c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s="19" customFormat="1">
      <c r="A45" s="225" t="s">
        <v>98</v>
      </c>
      <c r="C45" s="33">
        <v>21802451</v>
      </c>
      <c r="D45" s="29"/>
      <c r="E45" s="29">
        <v>320071442777</v>
      </c>
      <c r="F45" s="29"/>
      <c r="G45" s="34">
        <v>222721186368</v>
      </c>
      <c r="H45" s="20"/>
      <c r="I45" s="20">
        <v>0</v>
      </c>
      <c r="J45" s="21"/>
      <c r="K45" s="20">
        <v>0</v>
      </c>
      <c r="L45" s="31"/>
      <c r="M45" s="20">
        <v>0</v>
      </c>
      <c r="N45" s="20"/>
      <c r="O45" s="20">
        <v>0</v>
      </c>
      <c r="P45" s="20"/>
      <c r="Q45" s="20">
        <v>21802451</v>
      </c>
      <c r="R45" s="20"/>
      <c r="S45" s="20">
        <v>9265.4999999770662</v>
      </c>
      <c r="T45" s="20"/>
      <c r="U45" s="20">
        <v>320071442777</v>
      </c>
      <c r="V45" s="20"/>
      <c r="W45" s="21">
        <v>200449067731</v>
      </c>
      <c r="X45" s="31"/>
      <c r="Y45" s="22">
        <f>W45/درآمدها!$J$5</f>
        <v>1.8371935205049889E-2</v>
      </c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s="19" customFormat="1">
      <c r="A46" s="225" t="s">
        <v>119</v>
      </c>
      <c r="C46" s="33">
        <v>8672899</v>
      </c>
      <c r="D46" s="29"/>
      <c r="E46" s="29">
        <v>139463019374</v>
      </c>
      <c r="F46" s="29"/>
      <c r="G46" s="34">
        <v>94664432400</v>
      </c>
      <c r="H46" s="20"/>
      <c r="I46" s="20">
        <v>0</v>
      </c>
      <c r="J46" s="20"/>
      <c r="K46" s="20">
        <v>0</v>
      </c>
      <c r="L46" s="31"/>
      <c r="M46" s="20">
        <v>0</v>
      </c>
      <c r="N46" s="20"/>
      <c r="O46" s="20">
        <v>0</v>
      </c>
      <c r="P46" s="20"/>
      <c r="Q46" s="20">
        <v>8672899</v>
      </c>
      <c r="R46" s="20"/>
      <c r="S46" s="20">
        <v>8640</v>
      </c>
      <c r="T46" s="20"/>
      <c r="U46" s="20">
        <v>139463019374</v>
      </c>
      <c r="V46" s="20"/>
      <c r="W46" s="21">
        <v>74354608724</v>
      </c>
      <c r="X46" s="31"/>
      <c r="Y46" s="22">
        <f>W46/درآمدها!$J$5</f>
        <v>6.8148885357120752E-3</v>
      </c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s="19" customFormat="1">
      <c r="A47" s="225" t="s">
        <v>127</v>
      </c>
      <c r="C47" s="33">
        <v>13131087</v>
      </c>
      <c r="D47" s="29"/>
      <c r="E47" s="29">
        <v>174895525565</v>
      </c>
      <c r="F47" s="29"/>
      <c r="G47" s="34">
        <v>146396850089</v>
      </c>
      <c r="H47" s="20"/>
      <c r="I47" s="20">
        <v>0</v>
      </c>
      <c r="J47" s="20"/>
      <c r="K47" s="20">
        <v>0</v>
      </c>
      <c r="L47" s="31"/>
      <c r="M47" s="20">
        <v>0</v>
      </c>
      <c r="N47" s="20"/>
      <c r="O47" s="20">
        <v>0</v>
      </c>
      <c r="P47" s="20"/>
      <c r="Q47" s="20">
        <v>13131087</v>
      </c>
      <c r="R47" s="20"/>
      <c r="S47" s="20">
        <v>10112.149999996192</v>
      </c>
      <c r="T47" s="20"/>
      <c r="U47" s="20">
        <v>174895525565</v>
      </c>
      <c r="V47" s="20"/>
      <c r="W47" s="21">
        <v>131757104790</v>
      </c>
      <c r="X47" s="31"/>
      <c r="Y47" s="22">
        <f>W47/درآمدها!$J$5</f>
        <v>1.2076050137859987E-2</v>
      </c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s="19" customFormat="1" ht="31.5" thickBot="1">
      <c r="A48" s="19" t="s">
        <v>195</v>
      </c>
      <c r="C48" s="33">
        <v>3502177</v>
      </c>
      <c r="D48" s="29"/>
      <c r="E48" s="29">
        <v>43144005988</v>
      </c>
      <c r="F48" s="29"/>
      <c r="G48" s="34">
        <v>35570229102</v>
      </c>
      <c r="H48" s="20"/>
      <c r="I48" s="20">
        <v>0</v>
      </c>
      <c r="J48" s="20"/>
      <c r="K48" s="20">
        <v>0</v>
      </c>
      <c r="L48" s="31"/>
      <c r="M48" s="20">
        <v>0</v>
      </c>
      <c r="N48" s="20"/>
      <c r="O48" s="20">
        <v>0</v>
      </c>
      <c r="P48" s="20"/>
      <c r="Q48" s="20">
        <v>3502177</v>
      </c>
      <c r="R48" s="20"/>
      <c r="S48" s="20">
        <v>9212.1500001284912</v>
      </c>
      <c r="T48" s="20"/>
      <c r="U48" s="20">
        <v>43144005988</v>
      </c>
      <c r="V48" s="20"/>
      <c r="W48" s="21">
        <v>32013190111</v>
      </c>
      <c r="X48" s="31"/>
      <c r="Y48" s="22">
        <f>W48/درآمدها!$J$5</f>
        <v>2.934133149551574E-3</v>
      </c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s="19" customFormat="1" ht="31.5" thickBot="1">
      <c r="A49" s="225" t="s">
        <v>2</v>
      </c>
      <c r="C49" s="220"/>
      <c r="D49" s="20"/>
      <c r="E49" s="133">
        <f>SUM(E11:E48)</f>
        <v>11238442198158</v>
      </c>
      <c r="F49" s="20"/>
      <c r="G49" s="133">
        <f>SUM(G11:G48)</f>
        <v>11286301901560</v>
      </c>
      <c r="H49" s="20"/>
      <c r="I49" s="220"/>
      <c r="J49" s="21"/>
      <c r="K49" s="133">
        <f>SUM(K11:K48)</f>
        <v>0</v>
      </c>
      <c r="L49" s="31"/>
      <c r="M49" s="220"/>
      <c r="N49" s="21"/>
      <c r="O49" s="133">
        <f>SUM(O11:O48)</f>
        <v>0</v>
      </c>
      <c r="P49" s="20"/>
      <c r="Q49" s="220"/>
      <c r="R49" s="20"/>
      <c r="S49" s="32"/>
      <c r="T49" s="20"/>
      <c r="U49" s="133">
        <f>SUM(U11:U48)</f>
        <v>11238442198158</v>
      </c>
      <c r="V49" s="20"/>
      <c r="W49" s="133">
        <f>SUM(W11:W48)</f>
        <v>10124083712225</v>
      </c>
      <c r="X49" s="31"/>
      <c r="Y49" s="226">
        <f>SUM(Y11:Y48)</f>
        <v>0.92791157413167336</v>
      </c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s="19" customFormat="1" ht="31.5" thickTop="1">
      <c r="A50" s="225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>
      <c r="E51"/>
    </row>
    <row r="52" spans="1:43">
      <c r="E52"/>
    </row>
  </sheetData>
  <mergeCells count="23"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  <mergeCell ref="C8:G8"/>
    <mergeCell ref="Q8:Y8"/>
    <mergeCell ref="F9:F10"/>
    <mergeCell ref="G9:G10"/>
    <mergeCell ref="W9:W10"/>
    <mergeCell ref="S9:S10"/>
    <mergeCell ref="Y9:Y10"/>
  </mergeCells>
  <phoneticPr fontId="24" type="noConversion"/>
  <conditionalFormatting sqref="A11:A42 A44:A50">
    <cfRule type="duplicateValues" dxfId="3" priority="46"/>
  </conditionalFormatting>
  <conditionalFormatting sqref="A51:A1048576 A1:A10">
    <cfRule type="duplicateValues" dxfId="2" priority="48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46" customWidth="1"/>
    <col min="2" max="2" width="0.5703125" style="46" customWidth="1"/>
    <col min="3" max="3" width="12.5703125" style="46" customWidth="1"/>
    <col min="4" max="4" width="0.5703125" style="46" customWidth="1"/>
    <col min="5" max="5" width="29.140625" style="46" customWidth="1"/>
    <col min="6" max="6" width="0.5703125" style="46" customWidth="1"/>
    <col min="7" max="7" width="20.28515625" style="46" bestFit="1" customWidth="1"/>
    <col min="8" max="8" width="0.5703125" style="46" customWidth="1"/>
    <col min="9" max="9" width="16.5703125" style="46" bestFit="1" customWidth="1"/>
    <col min="10" max="10" width="0.42578125" style="46" customWidth="1"/>
    <col min="11" max="11" width="17.28515625" style="46" bestFit="1" customWidth="1"/>
    <col min="12" max="12" width="0.7109375" style="46" customWidth="1"/>
    <col min="13" max="13" width="7.85546875" style="46" bestFit="1" customWidth="1"/>
    <col min="14" max="14" width="1.140625" style="46" customWidth="1"/>
    <col min="15" max="15" width="17.28515625" style="46" bestFit="1" customWidth="1"/>
    <col min="16" max="16" width="0.5703125" style="46" customWidth="1"/>
    <col min="17" max="17" width="22.5703125" style="46" bestFit="1" customWidth="1"/>
    <col min="18" max="18" width="0.5703125" style="46" customWidth="1"/>
    <col min="19" max="19" width="13.7109375" style="46" bestFit="1" customWidth="1"/>
    <col min="20" max="20" width="17.28515625" style="46" bestFit="1" customWidth="1"/>
    <col min="21" max="21" width="0.5703125" style="46" customWidth="1"/>
    <col min="22" max="22" width="7.85546875" style="46" bestFit="1" customWidth="1"/>
    <col min="23" max="23" width="13.140625" style="46" bestFit="1" customWidth="1"/>
    <col min="24" max="24" width="0.5703125" style="46" customWidth="1"/>
    <col min="25" max="25" width="7.85546875" style="46" bestFit="1" customWidth="1"/>
    <col min="26" max="26" width="0.42578125" style="46" customWidth="1"/>
    <col min="27" max="27" width="21" style="46" bestFit="1" customWidth="1"/>
    <col min="28" max="28" width="0.7109375" style="46" customWidth="1"/>
    <col min="29" max="29" width="17.28515625" style="46" bestFit="1" customWidth="1"/>
    <col min="30" max="30" width="0.7109375" style="46" customWidth="1"/>
    <col min="31" max="31" width="22.5703125" style="46" bestFit="1" customWidth="1"/>
    <col min="32" max="32" width="0.7109375" style="46" customWidth="1"/>
    <col min="33" max="33" width="16.5703125" style="46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307" t="str">
        <f>' سهام'!$A$1</f>
        <v>صندوق سرمایه‌گذاری قابل معامله بخشی کیان (فارما)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</row>
    <row r="2" spans="1:36" s="1" customFormat="1" ht="24.75">
      <c r="A2" s="307" t="s">
        <v>40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</row>
    <row r="3" spans="1:36" s="1" customFormat="1" ht="24.75">
      <c r="A3" s="307" t="str">
        <f>' سهام'!$A$3</f>
        <v>برای ماه منتهی به 1405/01/31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</row>
    <row r="4" spans="1:36" ht="24.75">
      <c r="A4" s="313" t="s">
        <v>53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</row>
    <row r="5" spans="1:36" ht="24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6" ht="27.75" customHeight="1" thickBot="1">
      <c r="A6" s="306" t="s">
        <v>54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 t="str">
        <f>' سهام'!$C$8</f>
        <v>1404/12/29</v>
      </c>
      <c r="N6" s="306"/>
      <c r="O6" s="306"/>
      <c r="P6" s="306"/>
      <c r="Q6" s="306"/>
      <c r="R6" s="37"/>
      <c r="S6" s="314" t="s">
        <v>7</v>
      </c>
      <c r="T6" s="314"/>
      <c r="U6" s="314"/>
      <c r="V6" s="314"/>
      <c r="W6" s="314"/>
      <c r="X6" s="36"/>
      <c r="Y6" s="306" t="str">
        <f>' سهام'!$Q$8</f>
        <v>1405/01/31</v>
      </c>
      <c r="Z6" s="306"/>
      <c r="AA6" s="306"/>
      <c r="AB6" s="306"/>
      <c r="AC6" s="306"/>
      <c r="AD6" s="306"/>
      <c r="AE6" s="306"/>
      <c r="AF6" s="306"/>
      <c r="AG6" s="306"/>
    </row>
    <row r="7" spans="1:36" ht="26.25" customHeight="1">
      <c r="A7" s="304" t="s">
        <v>55</v>
      </c>
      <c r="B7" s="38"/>
      <c r="C7" s="310" t="s">
        <v>56</v>
      </c>
      <c r="D7" s="38"/>
      <c r="E7" s="312" t="s">
        <v>61</v>
      </c>
      <c r="F7" s="38"/>
      <c r="G7" s="305" t="s">
        <v>57</v>
      </c>
      <c r="H7" s="38"/>
      <c r="I7" s="310" t="s">
        <v>20</v>
      </c>
      <c r="J7" s="38"/>
      <c r="K7" s="312" t="s">
        <v>58</v>
      </c>
      <c r="L7" s="39"/>
      <c r="M7" s="308" t="s">
        <v>3</v>
      </c>
      <c r="N7" s="305"/>
      <c r="O7" s="305" t="s">
        <v>0</v>
      </c>
      <c r="P7" s="305"/>
      <c r="Q7" s="305" t="s">
        <v>18</v>
      </c>
      <c r="R7" s="38"/>
      <c r="S7" s="307" t="s">
        <v>4</v>
      </c>
      <c r="T7" s="307"/>
      <c r="U7" s="36"/>
      <c r="V7" s="307" t="s">
        <v>5</v>
      </c>
      <c r="W7" s="307"/>
      <c r="X7" s="36"/>
      <c r="Y7" s="308" t="s">
        <v>3</v>
      </c>
      <c r="Z7" s="304"/>
      <c r="AA7" s="305" t="s">
        <v>59</v>
      </c>
      <c r="AB7" s="38"/>
      <c r="AC7" s="305" t="s">
        <v>0</v>
      </c>
      <c r="AD7" s="304"/>
      <c r="AE7" s="305" t="s">
        <v>18</v>
      </c>
      <c r="AF7" s="40"/>
      <c r="AG7" s="305" t="s">
        <v>19</v>
      </c>
    </row>
    <row r="8" spans="1:36" s="7" customFormat="1" ht="55.5" customHeight="1" thickBot="1">
      <c r="A8" s="306"/>
      <c r="B8" s="38"/>
      <c r="C8" s="311"/>
      <c r="D8" s="38"/>
      <c r="E8" s="311"/>
      <c r="F8" s="38"/>
      <c r="G8" s="306"/>
      <c r="H8" s="38"/>
      <c r="I8" s="311"/>
      <c r="J8" s="38"/>
      <c r="K8" s="311"/>
      <c r="L8" s="37"/>
      <c r="M8" s="309"/>
      <c r="N8" s="304"/>
      <c r="O8" s="306"/>
      <c r="P8" s="304"/>
      <c r="Q8" s="306"/>
      <c r="R8" s="38"/>
      <c r="S8" s="41" t="s">
        <v>3</v>
      </c>
      <c r="T8" s="41" t="s">
        <v>0</v>
      </c>
      <c r="U8" s="42"/>
      <c r="V8" s="41" t="s">
        <v>3</v>
      </c>
      <c r="W8" s="41" t="s">
        <v>39</v>
      </c>
      <c r="X8" s="42"/>
      <c r="Y8" s="309"/>
      <c r="Z8" s="304"/>
      <c r="AA8" s="306"/>
      <c r="AB8" s="38"/>
      <c r="AC8" s="306"/>
      <c r="AD8" s="304"/>
      <c r="AE8" s="306"/>
      <c r="AF8" s="40"/>
      <c r="AG8" s="306"/>
      <c r="AH8" s="6"/>
      <c r="AJ8" s="6"/>
    </row>
    <row r="9" spans="1:36" s="7" customFormat="1" ht="55.5" customHeight="1" thickBot="1">
      <c r="A9" s="43" t="s">
        <v>71</v>
      </c>
      <c r="B9" s="38"/>
      <c r="C9" s="35"/>
      <c r="D9" s="19"/>
      <c r="E9" s="35"/>
      <c r="F9" s="19"/>
      <c r="G9" s="35" t="s">
        <v>71</v>
      </c>
      <c r="H9" s="19"/>
      <c r="I9" s="35" t="s">
        <v>71</v>
      </c>
      <c r="J9" s="35"/>
      <c r="K9" s="20">
        <v>0</v>
      </c>
      <c r="L9" s="37"/>
      <c r="M9" s="21">
        <v>0</v>
      </c>
      <c r="N9" s="31"/>
      <c r="O9" s="21">
        <v>0</v>
      </c>
      <c r="P9" s="21"/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/>
      <c r="AA9" s="21">
        <v>0</v>
      </c>
      <c r="AB9" s="21"/>
      <c r="AC9" s="21">
        <v>0</v>
      </c>
      <c r="AD9" s="21"/>
      <c r="AE9" s="21">
        <v>0</v>
      </c>
      <c r="AF9" s="44"/>
      <c r="AG9" s="22">
        <f>AE9/درآمدها!$J$5</f>
        <v>0</v>
      </c>
      <c r="AH9" s="6"/>
      <c r="AI9" s="3"/>
      <c r="AJ9" s="6"/>
    </row>
    <row r="10" spans="1:36" s="7" customFormat="1" ht="55.5" customHeight="1" thickBot="1">
      <c r="A10" s="2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6"/>
      <c r="O10" s="47">
        <f>SUM(O9:O9)</f>
        <v>0</v>
      </c>
      <c r="P10" s="46"/>
      <c r="Q10" s="47">
        <f>SUM(Q9:Q9)</f>
        <v>0</v>
      </c>
      <c r="R10" s="46"/>
      <c r="S10" s="46"/>
      <c r="T10" s="47">
        <f>SUM(T9:T9)</f>
        <v>0</v>
      </c>
      <c r="U10" s="46"/>
      <c r="V10" s="46"/>
      <c r="W10" s="47">
        <f>SUM(W9:W9)</f>
        <v>0</v>
      </c>
      <c r="X10" s="46"/>
      <c r="Y10" s="46"/>
      <c r="Z10" s="46"/>
      <c r="AA10" s="46"/>
      <c r="AB10" s="46"/>
      <c r="AC10" s="47">
        <f>SUM(AC9:AC9)</f>
        <v>0</v>
      </c>
      <c r="AD10" s="46"/>
      <c r="AE10" s="47">
        <f>SUM(AE9:AE9)</f>
        <v>0</v>
      </c>
      <c r="AF10" s="46"/>
      <c r="AG10" s="48">
        <f>SUM(AG9:AG9)</f>
        <v>0</v>
      </c>
      <c r="AH10" s="6"/>
      <c r="AI10" s="3"/>
      <c r="AJ10" s="6"/>
    </row>
    <row r="11" spans="1:36" s="7" customFormat="1" ht="55.5" customHeight="1" thickTop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6"/>
      <c r="N11" s="46"/>
      <c r="O11" s="49"/>
      <c r="P11" s="46"/>
      <c r="Q11" s="49"/>
      <c r="R11" s="46"/>
      <c r="S11" s="46"/>
      <c r="T11" s="49"/>
      <c r="U11" s="46"/>
      <c r="V11" s="46"/>
      <c r="W11" s="49"/>
      <c r="X11" s="46"/>
      <c r="Y11" s="46"/>
      <c r="Z11" s="46"/>
      <c r="AA11" s="46"/>
      <c r="AB11" s="46"/>
      <c r="AC11" s="49"/>
      <c r="AD11" s="46"/>
      <c r="AE11" s="49"/>
      <c r="AF11" s="46"/>
      <c r="AG11" s="49"/>
      <c r="AH11" s="6"/>
      <c r="AJ11" s="6"/>
    </row>
    <row r="12" spans="1:36" s="7" customFormat="1" ht="55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6"/>
      <c r="AI12" s="3"/>
      <c r="AJ12" s="6"/>
    </row>
    <row r="13" spans="1:36" s="8" customFormat="1" ht="30.7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J13" s="6"/>
    </row>
    <row r="14" spans="1:36" s="9" customFormat="1" ht="31.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2"/>
      <c r="AD14" s="21"/>
      <c r="AE14" s="21"/>
      <c r="AF14" s="21"/>
      <c r="AG14" s="22"/>
    </row>
    <row r="15" spans="1:36" s="3" customFormat="1" ht="30.7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2"/>
      <c r="AD15" s="21"/>
      <c r="AE15" s="21"/>
      <c r="AF15" s="21"/>
      <c r="AG15" s="22"/>
    </row>
    <row r="16" spans="1:36" s="3" customFormat="1" ht="30.7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2"/>
      <c r="AD16" s="21"/>
      <c r="AE16" s="21"/>
      <c r="AF16" s="21"/>
      <c r="AG16" s="50"/>
    </row>
    <row r="17" spans="1:33" s="3" customFormat="1" ht="30.7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3" customFormat="1" ht="30.7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3" customFormat="1" ht="30.7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3" customFormat="1" ht="30.7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3" customFormat="1" ht="30.7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3" customFormat="1" ht="30.7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3" customFormat="1" ht="30.7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</row>
    <row r="24" spans="1:33" s="3" customFormat="1" ht="30.7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</row>
    <row r="25" spans="1:33" s="3" customFormat="1" ht="30.7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BF112"/>
  <sheetViews>
    <sheetView rightToLeft="1" view="pageBreakPreview" zoomScale="55" zoomScaleNormal="55" zoomScaleSheetLayoutView="55" workbookViewId="0">
      <selection activeCell="I45" sqref="I45"/>
    </sheetView>
  </sheetViews>
  <sheetFormatPr defaultColWidth="9.140625" defaultRowHeight="30.75"/>
  <cols>
    <col min="1" max="1" width="49.7109375" style="144" customWidth="1"/>
    <col min="2" max="2" width="1.85546875" style="144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44" customWidth="1"/>
    <col min="23" max="24" width="21.85546875" style="139" customWidth="1"/>
    <col min="25" max="25" width="43.42578125" style="3" bestFit="1" customWidth="1"/>
    <col min="26" max="26" width="37.5703125" style="3" bestFit="1" customWidth="1"/>
    <col min="27" max="28" width="29.7109375" style="144" bestFit="1" customWidth="1"/>
    <col min="29" max="29" width="25.7109375" style="144" bestFit="1" customWidth="1"/>
    <col min="30" max="31" width="33.5703125" style="144" bestFit="1" customWidth="1"/>
    <col min="32" max="32" width="35.7109375" style="144" bestFit="1" customWidth="1"/>
    <col min="33" max="33" width="33.85546875" style="144" customWidth="1"/>
    <col min="34" max="34" width="32.140625" style="144" bestFit="1" customWidth="1"/>
    <col min="35" max="35" width="43.42578125" style="144" bestFit="1" customWidth="1"/>
    <col min="36" max="36" width="35.5703125" style="144" bestFit="1" customWidth="1"/>
    <col min="37" max="38" width="35.85546875" style="144" bestFit="1" customWidth="1"/>
    <col min="39" max="39" width="24.42578125" style="144" bestFit="1" customWidth="1"/>
    <col min="40" max="41" width="25.7109375" style="144" bestFit="1" customWidth="1"/>
    <col min="42" max="42" width="16.28515625" style="144" customWidth="1"/>
    <col min="43" max="43" width="17.28515625" style="144" customWidth="1"/>
    <col min="44" max="44" width="21" style="144" customWidth="1"/>
    <col min="45" max="16384" width="9.140625" style="144"/>
  </cols>
  <sheetData>
    <row r="1" spans="1:58" ht="31.5">
      <c r="A1" s="318" t="s">
        <v>187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162"/>
    </row>
    <row r="2" spans="1:58" ht="31.5">
      <c r="A2" s="318" t="s">
        <v>40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162"/>
    </row>
    <row r="3" spans="1:58" ht="31.5">
      <c r="A3" s="318" t="str">
        <f>روکش!A18</f>
        <v>منتهی به 1405/01/31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162"/>
    </row>
    <row r="4" spans="1:58" ht="31.5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163"/>
    </row>
    <row r="5" spans="1:58" ht="31.5">
      <c r="A5" s="319" t="s">
        <v>176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163"/>
    </row>
    <row r="6" spans="1:58" ht="12" customHeight="1"/>
    <row r="7" spans="1:58" ht="36.75" customHeight="1" thickBot="1">
      <c r="A7" s="164"/>
      <c r="B7" s="165"/>
      <c r="C7" s="315" t="s">
        <v>194</v>
      </c>
      <c r="D7" s="315"/>
      <c r="E7" s="315"/>
      <c r="F7" s="315"/>
      <c r="G7" s="315"/>
      <c r="H7" s="166"/>
      <c r="I7" s="316" t="s">
        <v>7</v>
      </c>
      <c r="J7" s="316"/>
      <c r="K7" s="316"/>
      <c r="L7" s="316"/>
      <c r="M7" s="316"/>
      <c r="O7" s="317" t="s">
        <v>198</v>
      </c>
      <c r="P7" s="317"/>
      <c r="Q7" s="317"/>
      <c r="R7" s="317"/>
      <c r="S7" s="317"/>
      <c r="T7" s="317"/>
      <c r="U7" s="317"/>
      <c r="V7" s="317"/>
      <c r="W7" s="317"/>
      <c r="X7" s="164"/>
    </row>
    <row r="8" spans="1:58" ht="29.25" customHeight="1">
      <c r="A8" s="322" t="s">
        <v>1</v>
      </c>
      <c r="B8" s="167"/>
      <c r="C8" s="324" t="s">
        <v>3</v>
      </c>
      <c r="D8" s="325"/>
      <c r="E8" s="324" t="s">
        <v>0</v>
      </c>
      <c r="F8" s="325"/>
      <c r="G8" s="327" t="s">
        <v>18</v>
      </c>
      <c r="H8" s="168"/>
      <c r="I8" s="329" t="s">
        <v>4</v>
      </c>
      <c r="J8" s="329"/>
      <c r="K8" s="138"/>
      <c r="L8" s="329" t="s">
        <v>5</v>
      </c>
      <c r="M8" s="329"/>
      <c r="O8" s="320" t="s">
        <v>3</v>
      </c>
      <c r="P8" s="325"/>
      <c r="Q8" s="327" t="s">
        <v>177</v>
      </c>
      <c r="R8" s="169"/>
      <c r="S8" s="320" t="s">
        <v>0</v>
      </c>
      <c r="T8" s="325"/>
      <c r="U8" s="327" t="s">
        <v>18</v>
      </c>
      <c r="V8" s="187"/>
      <c r="W8" s="330" t="s">
        <v>19</v>
      </c>
      <c r="X8" s="170"/>
      <c r="Y8" s="329"/>
      <c r="Z8" s="329"/>
      <c r="AA8" s="329"/>
      <c r="AB8" s="329"/>
      <c r="AC8" s="329"/>
      <c r="AD8" s="329"/>
      <c r="AE8" s="329"/>
      <c r="AF8" s="329"/>
      <c r="AG8" s="329"/>
      <c r="AH8" s="329"/>
    </row>
    <row r="9" spans="1:58" ht="31.5" thickBot="1">
      <c r="A9" s="323"/>
      <c r="B9" s="167"/>
      <c r="C9" s="321"/>
      <c r="D9" s="326"/>
      <c r="E9" s="321"/>
      <c r="F9" s="326"/>
      <c r="G9" s="328"/>
      <c r="H9" s="168"/>
      <c r="I9" s="186" t="s">
        <v>3</v>
      </c>
      <c r="J9" s="186" t="s">
        <v>0</v>
      </c>
      <c r="K9" s="138"/>
      <c r="L9" s="186" t="s">
        <v>3</v>
      </c>
      <c r="M9" s="186" t="s">
        <v>39</v>
      </c>
      <c r="O9" s="321"/>
      <c r="P9" s="325"/>
      <c r="Q9" s="328"/>
      <c r="R9" s="169"/>
      <c r="S9" s="321"/>
      <c r="T9" s="325"/>
      <c r="U9" s="328"/>
      <c r="V9" s="187"/>
      <c r="W9" s="331"/>
      <c r="X9" s="170"/>
    </row>
    <row r="10" spans="1:58" ht="60" customHeight="1" thickBot="1">
      <c r="A10" s="153" t="s">
        <v>173</v>
      </c>
      <c r="C10" s="3">
        <v>0</v>
      </c>
      <c r="E10" s="171">
        <v>0</v>
      </c>
      <c r="G10" s="171">
        <v>0</v>
      </c>
      <c r="I10" s="3">
        <v>0</v>
      </c>
      <c r="J10" s="171">
        <v>0</v>
      </c>
      <c r="L10" s="3">
        <v>0</v>
      </c>
      <c r="M10" s="171">
        <v>0</v>
      </c>
      <c r="N10" s="3">
        <v>0</v>
      </c>
      <c r="O10" s="3">
        <v>0</v>
      </c>
      <c r="Q10" s="3">
        <v>0</v>
      </c>
      <c r="S10" s="171">
        <v>0</v>
      </c>
      <c r="U10" s="171">
        <v>0</v>
      </c>
      <c r="V10" s="154"/>
      <c r="W10" s="172">
        <f>U10/درآمدها!J5</f>
        <v>0</v>
      </c>
      <c r="X10" s="173"/>
      <c r="Y10" s="3">
        <f>C10+I10-L10-O10</f>
        <v>0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40.5" customHeight="1" thickBot="1">
      <c r="A11" s="153" t="s">
        <v>178</v>
      </c>
      <c r="E11" s="174">
        <f>SUM(E10)</f>
        <v>0</v>
      </c>
      <c r="G11" s="174">
        <f>SUM(G10)</f>
        <v>0</v>
      </c>
      <c r="J11" s="174">
        <f>SUM(J10)</f>
        <v>0</v>
      </c>
      <c r="M11" s="174">
        <f>SUM(M10)</f>
        <v>0</v>
      </c>
      <c r="S11" s="174">
        <f>SUM(S10)</f>
        <v>0</v>
      </c>
      <c r="U11" s="174">
        <f>SUM(U10)</f>
        <v>0</v>
      </c>
      <c r="V11" s="154"/>
      <c r="W11" s="175">
        <f>SUM(W10)</f>
        <v>0</v>
      </c>
      <c r="X11" s="17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28.5" customHeight="1" thickTop="1">
      <c r="A12" s="153"/>
      <c r="V12" s="154"/>
      <c r="W12" s="176"/>
      <c r="X12" s="17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28.5" customHeight="1">
      <c r="A13" s="153"/>
      <c r="V13" s="154"/>
      <c r="W13" s="176"/>
      <c r="X13" s="17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28.5" customHeight="1">
      <c r="A14" s="153"/>
      <c r="K14" s="154"/>
      <c r="V14" s="154"/>
      <c r="W14" s="176"/>
      <c r="X14" s="17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28.5" customHeight="1">
      <c r="A15" s="153"/>
      <c r="U15" s="178"/>
      <c r="V15" s="154"/>
      <c r="W15" s="176"/>
      <c r="X15" s="17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28.5" customHeight="1">
      <c r="A16" s="153"/>
      <c r="K16" s="154"/>
      <c r="V16" s="154"/>
      <c r="W16" s="176"/>
      <c r="X16" s="17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 ht="28.5" customHeight="1">
      <c r="A17" s="153"/>
      <c r="K17" s="154"/>
      <c r="V17" s="154"/>
      <c r="W17" s="176"/>
      <c r="X17" s="17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 ht="28.5" customHeight="1">
      <c r="A18" s="153"/>
      <c r="V18" s="154"/>
      <c r="W18" s="176"/>
      <c r="X18" s="17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 ht="28.5" customHeight="1">
      <c r="A19" s="153"/>
      <c r="K19" s="154"/>
      <c r="V19" s="154"/>
      <c r="W19" s="176"/>
      <c r="X19" s="17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 ht="28.5" customHeight="1">
      <c r="A20" s="153"/>
      <c r="K20" s="154"/>
      <c r="V20" s="154"/>
      <c r="W20" s="176"/>
      <c r="X20" s="17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 ht="28.5" customHeight="1">
      <c r="A21" s="153"/>
      <c r="K21" s="154"/>
      <c r="V21" s="154"/>
      <c r="W21" s="176"/>
      <c r="X21" s="17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 ht="28.5" customHeight="1">
      <c r="A22" s="153"/>
      <c r="K22" s="154"/>
      <c r="V22" s="154"/>
      <c r="W22" s="176"/>
      <c r="X22" s="17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28.5" customHeight="1">
      <c r="A23" s="153"/>
      <c r="K23" s="154"/>
      <c r="V23" s="154"/>
      <c r="W23" s="176"/>
      <c r="X23" s="17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28.5" customHeight="1">
      <c r="A24" s="153"/>
      <c r="V24" s="154"/>
      <c r="W24" s="176"/>
      <c r="X24" s="17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28.5" customHeight="1">
      <c r="A25" s="153"/>
      <c r="V25" s="154"/>
      <c r="W25" s="176"/>
      <c r="X25" s="17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28.5" customHeight="1">
      <c r="A26" s="153"/>
      <c r="V26" s="154"/>
      <c r="W26" s="176"/>
      <c r="X26" s="17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28.5" customHeight="1">
      <c r="A27" s="153"/>
      <c r="K27" s="154"/>
      <c r="V27" s="154"/>
      <c r="W27" s="176"/>
      <c r="X27" s="17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28.5" customHeight="1">
      <c r="A28" s="153"/>
      <c r="V28" s="154"/>
      <c r="W28" s="176"/>
      <c r="X28" s="17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28.5" customHeight="1">
      <c r="A29" s="153"/>
      <c r="V29" s="154"/>
      <c r="W29" s="176"/>
      <c r="X29" s="17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ht="28.5" customHeight="1">
      <c r="A30" s="153"/>
      <c r="V30" s="154"/>
      <c r="W30" s="176"/>
      <c r="X30" s="17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ht="28.5" customHeight="1">
      <c r="A31" s="153"/>
      <c r="K31" s="154"/>
      <c r="V31" s="154"/>
      <c r="W31" s="176"/>
      <c r="X31" s="17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ht="28.5" customHeight="1">
      <c r="A32" s="153"/>
      <c r="K32" s="154"/>
      <c r="V32" s="154"/>
      <c r="W32" s="176"/>
      <c r="X32" s="17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ht="28.5" customHeight="1">
      <c r="A33" s="153"/>
      <c r="K33" s="154"/>
      <c r="V33" s="154"/>
      <c r="W33" s="176"/>
      <c r="X33" s="17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ht="28.5" customHeight="1">
      <c r="A34" s="153"/>
      <c r="K34" s="154"/>
      <c r="V34" s="154"/>
      <c r="W34" s="176"/>
      <c r="X34" s="17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ht="28.5" customHeight="1">
      <c r="A35" s="153"/>
      <c r="V35" s="154"/>
      <c r="W35" s="176"/>
      <c r="X35" s="17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ht="28.5" customHeight="1">
      <c r="A36" s="153"/>
      <c r="V36" s="154"/>
      <c r="W36" s="176"/>
      <c r="X36" s="17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ht="28.5" customHeight="1">
      <c r="A37" s="153"/>
      <c r="K37" s="154"/>
      <c r="V37" s="154"/>
      <c r="W37" s="176"/>
      <c r="X37" s="17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ht="28.5" customHeight="1">
      <c r="A38" s="153"/>
      <c r="K38" s="154"/>
      <c r="V38" s="154"/>
      <c r="W38" s="176"/>
      <c r="X38" s="17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ht="28.5" customHeight="1">
      <c r="A39" s="153"/>
      <c r="V39" s="154"/>
      <c r="W39" s="176"/>
      <c r="X39" s="17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ht="28.5" customHeight="1">
      <c r="A40" s="153"/>
      <c r="K40" s="154"/>
      <c r="V40" s="154"/>
      <c r="W40" s="176"/>
      <c r="X40" s="17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ht="28.5" customHeight="1">
      <c r="A41" s="153"/>
      <c r="K41" s="154"/>
      <c r="V41" s="154"/>
      <c r="W41" s="176"/>
      <c r="X41" s="17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ht="28.5" customHeight="1">
      <c r="A42" s="153"/>
      <c r="V42" s="154"/>
      <c r="W42" s="176"/>
      <c r="X42" s="17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ht="28.5" customHeight="1">
      <c r="A43" s="153"/>
      <c r="K43" s="154"/>
      <c r="V43" s="154"/>
      <c r="W43" s="176"/>
      <c r="X43" s="17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ht="28.5" customHeight="1">
      <c r="A44" s="153"/>
      <c r="K44" s="154"/>
      <c r="V44" s="154"/>
      <c r="W44" s="176"/>
      <c r="X44" s="17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28.5" customHeight="1">
      <c r="A45" s="153"/>
      <c r="K45" s="154"/>
      <c r="V45" s="154"/>
      <c r="W45" s="176"/>
      <c r="X45" s="17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28.5" customHeight="1">
      <c r="A46" s="153"/>
      <c r="K46" s="154"/>
      <c r="V46" s="154"/>
      <c r="W46" s="176"/>
      <c r="X46" s="17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ht="28.5" customHeight="1">
      <c r="A47" s="153"/>
      <c r="K47" s="154"/>
      <c r="V47" s="154"/>
      <c r="W47" s="176"/>
      <c r="X47" s="17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ht="28.5" customHeight="1">
      <c r="A48" s="153"/>
      <c r="K48" s="154"/>
      <c r="V48" s="154"/>
      <c r="W48" s="176"/>
      <c r="X48" s="17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ht="28.5" customHeight="1">
      <c r="A49" s="153"/>
      <c r="K49" s="154"/>
      <c r="V49" s="154"/>
      <c r="W49" s="176"/>
      <c r="X49" s="17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ht="28.5" customHeight="1">
      <c r="A50" s="153"/>
      <c r="K50" s="154"/>
      <c r="V50" s="154"/>
      <c r="W50" s="176"/>
      <c r="X50" s="17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ht="28.5" customHeight="1">
      <c r="A51" s="153"/>
      <c r="K51" s="154"/>
      <c r="V51" s="154"/>
      <c r="W51" s="176"/>
      <c r="X51" s="17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ht="28.5" customHeight="1">
      <c r="A52" s="153"/>
      <c r="K52" s="154"/>
      <c r="V52" s="154"/>
      <c r="W52" s="176"/>
      <c r="X52" s="17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ht="28.5" customHeight="1">
      <c r="A53" s="153"/>
      <c r="K53" s="154"/>
      <c r="V53" s="154"/>
      <c r="W53" s="176"/>
      <c r="X53" s="17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ht="28.5" customHeight="1">
      <c r="A54" s="153"/>
      <c r="K54" s="154"/>
      <c r="V54" s="154"/>
      <c r="W54" s="176"/>
      <c r="X54" s="17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ht="28.5" customHeight="1">
      <c r="A55" s="153"/>
      <c r="K55" s="154"/>
      <c r="V55" s="154"/>
      <c r="W55" s="176"/>
      <c r="X55" s="17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28.5" customHeight="1">
      <c r="A56" s="153"/>
      <c r="V56" s="154"/>
      <c r="W56" s="176"/>
      <c r="X56" s="17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ht="28.5" customHeight="1">
      <c r="A57" s="153"/>
      <c r="K57" s="154"/>
      <c r="V57" s="154"/>
      <c r="W57" s="176"/>
      <c r="X57" s="17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ht="28.5" customHeight="1">
      <c r="A58" s="153"/>
      <c r="K58" s="154"/>
      <c r="V58" s="154"/>
      <c r="W58" s="176"/>
      <c r="X58" s="17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ht="28.5" customHeight="1" thickBot="1">
      <c r="A59" s="153"/>
      <c r="K59" s="154"/>
      <c r="V59" s="154"/>
      <c r="W59" s="176"/>
      <c r="X59" s="17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ht="42" customHeight="1" thickBot="1">
      <c r="A60" s="179"/>
      <c r="B60" s="167"/>
      <c r="E60" s="180"/>
      <c r="G60" s="180"/>
      <c r="J60" s="180"/>
      <c r="M60" s="180"/>
      <c r="S60" s="180"/>
      <c r="U60" s="180"/>
      <c r="W60" s="181"/>
      <c r="X60" s="182"/>
    </row>
    <row r="61" spans="1:58" ht="31.5" thickTop="1"/>
    <row r="62" spans="1:58">
      <c r="W62" s="183"/>
      <c r="X62" s="183"/>
    </row>
    <row r="63" spans="1:58">
      <c r="W63" s="184"/>
      <c r="X63" s="184"/>
      <c r="AA63" s="3"/>
      <c r="AB63" s="3"/>
    </row>
    <row r="64" spans="1:58">
      <c r="Y64" s="329"/>
      <c r="Z64" s="329"/>
      <c r="AA64" s="329"/>
      <c r="AB64" s="329"/>
      <c r="AC64" s="329"/>
      <c r="AD64" s="329"/>
      <c r="AE64" s="329"/>
      <c r="AF64" s="332"/>
      <c r="AG64" s="332"/>
      <c r="AH64" s="332"/>
      <c r="AI64" s="332"/>
      <c r="AJ64" s="332"/>
      <c r="AK64" s="332"/>
      <c r="AL64" s="332"/>
    </row>
    <row r="66" spans="27:40">
      <c r="AA66" s="3"/>
      <c r="AB66" s="146"/>
      <c r="AC66" s="146"/>
      <c r="AD66" s="146"/>
      <c r="AE66" s="146"/>
      <c r="AF66" s="3"/>
      <c r="AG66" s="3"/>
      <c r="AH66" s="3"/>
      <c r="AI66" s="3"/>
      <c r="AJ66" s="3"/>
      <c r="AK66" s="3"/>
      <c r="AL66" s="3"/>
      <c r="AM66" s="3"/>
      <c r="AN66" s="3"/>
    </row>
    <row r="67" spans="27:40">
      <c r="AA67" s="3"/>
      <c r="AB67" s="146"/>
      <c r="AC67" s="146"/>
      <c r="AD67" s="146"/>
      <c r="AE67" s="146"/>
      <c r="AF67" s="3"/>
      <c r="AG67" s="3"/>
      <c r="AH67" s="3"/>
      <c r="AI67" s="3"/>
      <c r="AJ67" s="3"/>
      <c r="AK67" s="3"/>
      <c r="AL67" s="3"/>
      <c r="AM67" s="3"/>
      <c r="AN67" s="3"/>
    </row>
    <row r="68" spans="27:40">
      <c r="AA68" s="3"/>
      <c r="AB68" s="146"/>
      <c r="AC68" s="146"/>
      <c r="AD68" s="146"/>
      <c r="AE68" s="146"/>
      <c r="AF68" s="3"/>
      <c r="AG68" s="3"/>
      <c r="AH68" s="3"/>
      <c r="AI68" s="3"/>
      <c r="AJ68" s="3"/>
      <c r="AK68" s="3"/>
      <c r="AL68" s="3"/>
      <c r="AM68" s="3"/>
      <c r="AN68" s="3"/>
    </row>
    <row r="69" spans="27:40">
      <c r="AA69" s="3"/>
      <c r="AB69" s="146"/>
      <c r="AC69" s="146"/>
      <c r="AD69" s="146"/>
      <c r="AE69" s="146"/>
      <c r="AF69" s="3"/>
      <c r="AG69" s="3"/>
      <c r="AH69" s="3"/>
      <c r="AI69" s="3"/>
      <c r="AJ69" s="3"/>
      <c r="AK69" s="3"/>
      <c r="AL69" s="3"/>
      <c r="AM69" s="3"/>
      <c r="AN69" s="3"/>
    </row>
    <row r="70" spans="27:40">
      <c r="AA70" s="3"/>
      <c r="AB70" s="146"/>
      <c r="AC70" s="146"/>
      <c r="AD70" s="146"/>
      <c r="AE70" s="146"/>
      <c r="AF70" s="3"/>
      <c r="AG70" s="3"/>
      <c r="AH70" s="3"/>
      <c r="AI70" s="3"/>
      <c r="AJ70" s="3"/>
      <c r="AK70" s="3"/>
      <c r="AL70" s="3"/>
      <c r="AM70" s="3"/>
      <c r="AN70" s="3"/>
    </row>
    <row r="71" spans="27:40">
      <c r="AA71" s="3"/>
      <c r="AB71" s="146"/>
      <c r="AC71" s="146"/>
      <c r="AD71" s="146"/>
      <c r="AE71" s="146"/>
      <c r="AF71" s="3"/>
      <c r="AG71" s="3"/>
      <c r="AH71" s="3"/>
      <c r="AI71" s="3"/>
      <c r="AJ71" s="3"/>
      <c r="AK71" s="3"/>
      <c r="AL71" s="3"/>
      <c r="AM71" s="3"/>
      <c r="AN71" s="3"/>
    </row>
    <row r="72" spans="27:40">
      <c r="AA72" s="3"/>
      <c r="AB72" s="146"/>
      <c r="AC72" s="146"/>
      <c r="AD72" s="146"/>
      <c r="AE72" s="146"/>
      <c r="AF72" s="3"/>
      <c r="AG72" s="3"/>
      <c r="AH72" s="3"/>
      <c r="AI72" s="3"/>
      <c r="AJ72" s="3"/>
      <c r="AK72" s="3"/>
      <c r="AL72" s="3"/>
      <c r="AM72" s="3"/>
      <c r="AN72" s="3"/>
    </row>
    <row r="73" spans="27:40">
      <c r="AA73" s="3"/>
      <c r="AB73" s="146"/>
      <c r="AC73" s="146"/>
      <c r="AD73" s="146"/>
      <c r="AE73" s="146"/>
      <c r="AF73" s="3"/>
      <c r="AG73" s="3"/>
      <c r="AH73" s="3"/>
      <c r="AI73" s="3"/>
      <c r="AJ73" s="3"/>
      <c r="AK73" s="3"/>
      <c r="AL73" s="3"/>
      <c r="AM73" s="3"/>
      <c r="AN73" s="3"/>
    </row>
    <row r="74" spans="27:40">
      <c r="AA74" s="3"/>
      <c r="AB74" s="146"/>
      <c r="AC74" s="146"/>
      <c r="AD74" s="146"/>
      <c r="AE74" s="146"/>
      <c r="AF74" s="3"/>
      <c r="AG74" s="3"/>
      <c r="AH74" s="3"/>
      <c r="AI74" s="3"/>
      <c r="AJ74" s="3"/>
      <c r="AK74" s="3"/>
      <c r="AL74" s="3"/>
      <c r="AM74" s="3"/>
      <c r="AN74" s="3"/>
    </row>
    <row r="75" spans="27:40">
      <c r="AA75" s="3"/>
      <c r="AB75" s="146"/>
      <c r="AC75" s="146"/>
      <c r="AD75" s="146"/>
      <c r="AE75" s="146"/>
      <c r="AF75" s="3"/>
      <c r="AG75" s="3"/>
      <c r="AH75" s="3"/>
      <c r="AI75" s="3"/>
      <c r="AJ75" s="3"/>
      <c r="AK75" s="3"/>
      <c r="AL75" s="3"/>
      <c r="AM75" s="3"/>
      <c r="AN75" s="3"/>
    </row>
    <row r="76" spans="27:40">
      <c r="AA76" s="3"/>
      <c r="AB76" s="146"/>
      <c r="AC76" s="146"/>
      <c r="AD76" s="146"/>
      <c r="AE76" s="146"/>
      <c r="AF76" s="3"/>
      <c r="AG76" s="3"/>
      <c r="AH76" s="3"/>
      <c r="AI76" s="3"/>
      <c r="AJ76" s="3"/>
      <c r="AK76" s="3"/>
      <c r="AL76" s="3"/>
      <c r="AM76" s="3"/>
      <c r="AN76" s="3"/>
    </row>
    <row r="77" spans="27:40">
      <c r="AA77" s="3"/>
      <c r="AB77" s="146"/>
      <c r="AC77" s="146"/>
      <c r="AD77" s="146"/>
      <c r="AE77" s="146"/>
      <c r="AF77" s="3"/>
      <c r="AG77" s="3"/>
      <c r="AH77" s="3"/>
      <c r="AI77" s="3"/>
      <c r="AJ77" s="3"/>
      <c r="AK77" s="3"/>
      <c r="AL77" s="3"/>
      <c r="AM77" s="3"/>
      <c r="AN77" s="3"/>
    </row>
    <row r="78" spans="27:40">
      <c r="AA78" s="3"/>
      <c r="AB78" s="146"/>
      <c r="AC78" s="146"/>
      <c r="AD78" s="146"/>
      <c r="AE78" s="146"/>
      <c r="AF78" s="3"/>
      <c r="AG78" s="3"/>
      <c r="AH78" s="3"/>
      <c r="AI78" s="3"/>
      <c r="AJ78" s="3"/>
      <c r="AK78" s="3"/>
      <c r="AL78" s="3"/>
      <c r="AM78" s="3"/>
      <c r="AN78" s="3"/>
    </row>
    <row r="79" spans="27:40">
      <c r="AA79" s="3"/>
      <c r="AB79" s="146"/>
      <c r="AC79" s="146"/>
      <c r="AD79" s="146"/>
      <c r="AE79" s="146"/>
      <c r="AF79" s="3"/>
      <c r="AG79" s="3"/>
      <c r="AH79" s="3"/>
      <c r="AI79" s="3"/>
      <c r="AJ79" s="3"/>
      <c r="AK79" s="3"/>
      <c r="AL79" s="3"/>
      <c r="AM79" s="3"/>
      <c r="AN79" s="3"/>
    </row>
    <row r="80" spans="27:40">
      <c r="AA80" s="3"/>
      <c r="AB80" s="146"/>
      <c r="AC80" s="146"/>
      <c r="AD80" s="146"/>
      <c r="AE80" s="146"/>
      <c r="AF80" s="3"/>
      <c r="AG80" s="3"/>
      <c r="AH80" s="3"/>
      <c r="AI80" s="3"/>
      <c r="AJ80" s="3"/>
      <c r="AK80" s="3"/>
      <c r="AL80" s="3"/>
      <c r="AM80" s="3"/>
      <c r="AN80" s="3"/>
    </row>
    <row r="81" spans="27:40">
      <c r="AA81" s="3"/>
      <c r="AB81" s="146"/>
      <c r="AC81" s="146"/>
      <c r="AD81" s="146"/>
      <c r="AE81" s="146"/>
      <c r="AF81" s="3"/>
      <c r="AG81" s="3"/>
      <c r="AH81" s="3"/>
      <c r="AI81" s="3"/>
      <c r="AJ81" s="3"/>
      <c r="AK81" s="3"/>
      <c r="AL81" s="3"/>
      <c r="AM81" s="3"/>
      <c r="AN81" s="3"/>
    </row>
    <row r="82" spans="27:40">
      <c r="AA82" s="3"/>
      <c r="AB82" s="146"/>
      <c r="AC82" s="146"/>
      <c r="AD82" s="146"/>
      <c r="AE82" s="146"/>
      <c r="AF82" s="3"/>
      <c r="AG82" s="3"/>
      <c r="AH82" s="3"/>
      <c r="AI82" s="3"/>
      <c r="AJ82" s="3"/>
      <c r="AK82" s="3"/>
      <c r="AL82" s="3"/>
      <c r="AM82" s="3"/>
      <c r="AN82" s="3"/>
    </row>
    <row r="83" spans="27:40">
      <c r="AA83" s="3"/>
      <c r="AB83" s="146"/>
      <c r="AC83" s="146"/>
      <c r="AD83" s="146"/>
      <c r="AE83" s="146"/>
      <c r="AF83" s="3"/>
      <c r="AG83" s="3"/>
      <c r="AH83" s="3"/>
      <c r="AI83" s="3"/>
      <c r="AJ83" s="3"/>
      <c r="AK83" s="3"/>
      <c r="AL83" s="3"/>
      <c r="AM83" s="3"/>
      <c r="AN83" s="3"/>
    </row>
    <row r="84" spans="27:40">
      <c r="AA84" s="3"/>
      <c r="AB84" s="146"/>
      <c r="AC84" s="146"/>
      <c r="AD84" s="146"/>
      <c r="AE84" s="146"/>
      <c r="AF84" s="3"/>
      <c r="AG84" s="3"/>
      <c r="AH84" s="3"/>
      <c r="AI84" s="3"/>
      <c r="AJ84" s="3"/>
      <c r="AK84" s="3"/>
      <c r="AL84" s="3"/>
      <c r="AM84" s="3"/>
      <c r="AN84" s="3"/>
    </row>
    <row r="85" spans="27:40">
      <c r="AB85" s="146"/>
      <c r="AC85" s="146"/>
      <c r="AD85" s="146"/>
      <c r="AE85" s="146"/>
      <c r="AF85" s="3"/>
      <c r="AG85" s="3"/>
      <c r="AH85" s="3"/>
      <c r="AI85" s="3"/>
      <c r="AJ85" s="3"/>
      <c r="AK85" s="3"/>
      <c r="AL85" s="3"/>
      <c r="AM85" s="3"/>
      <c r="AN85" s="3"/>
    </row>
    <row r="86" spans="27:40">
      <c r="AB86" s="146"/>
      <c r="AC86" s="146"/>
      <c r="AD86" s="146"/>
      <c r="AE86" s="146"/>
      <c r="AF86" s="3"/>
      <c r="AG86" s="3"/>
      <c r="AH86" s="3"/>
      <c r="AI86" s="3"/>
      <c r="AJ86" s="3"/>
      <c r="AK86" s="3"/>
      <c r="AL86" s="3"/>
      <c r="AM86" s="3"/>
      <c r="AN86" s="3"/>
    </row>
    <row r="87" spans="27:40">
      <c r="AB87" s="146"/>
      <c r="AC87" s="146"/>
      <c r="AD87" s="146"/>
      <c r="AE87" s="146"/>
      <c r="AF87" s="3"/>
      <c r="AG87" s="3"/>
      <c r="AH87" s="3"/>
      <c r="AI87" s="3"/>
      <c r="AJ87" s="3"/>
      <c r="AK87" s="3"/>
      <c r="AL87" s="3"/>
    </row>
    <row r="88" spans="27:40">
      <c r="AB88" s="146"/>
      <c r="AC88" s="146"/>
      <c r="AD88" s="146"/>
      <c r="AE88" s="146"/>
      <c r="AI88" s="3"/>
      <c r="AJ88" s="3"/>
      <c r="AK88" s="3"/>
      <c r="AL88" s="3"/>
    </row>
    <row r="89" spans="27:40">
      <c r="AB89" s="146"/>
      <c r="AC89" s="146"/>
      <c r="AD89" s="146"/>
      <c r="AE89" s="146"/>
      <c r="AI89" s="3"/>
      <c r="AJ89" s="3"/>
      <c r="AK89" s="3"/>
      <c r="AL89" s="3"/>
    </row>
    <row r="90" spans="27:40">
      <c r="AI90" s="3"/>
      <c r="AJ90" s="3"/>
      <c r="AK90" s="3"/>
      <c r="AL90" s="3"/>
    </row>
    <row r="91" spans="27:40">
      <c r="AI91" s="3"/>
      <c r="AJ91" s="3"/>
      <c r="AK91" s="3"/>
      <c r="AL91" s="3"/>
    </row>
    <row r="92" spans="27:40">
      <c r="AI92" s="3"/>
      <c r="AJ92" s="3"/>
      <c r="AK92" s="3"/>
      <c r="AL92" s="3"/>
    </row>
    <row r="93" spans="27:40">
      <c r="AI93" s="3"/>
      <c r="AJ93" s="3"/>
      <c r="AK93" s="3"/>
      <c r="AL93" s="3"/>
    </row>
    <row r="94" spans="27:40">
      <c r="AI94" s="3"/>
      <c r="AJ94" s="3"/>
      <c r="AK94" s="3"/>
      <c r="AL94" s="3"/>
    </row>
    <row r="95" spans="27:40">
      <c r="AI95" s="3"/>
      <c r="AJ95" s="3"/>
      <c r="AK95" s="3"/>
      <c r="AL95" s="3"/>
    </row>
    <row r="96" spans="27:40">
      <c r="AI96" s="3"/>
      <c r="AJ96" s="3"/>
      <c r="AK96" s="3"/>
      <c r="AL96" s="3"/>
    </row>
    <row r="97" spans="35:38">
      <c r="AI97" s="3"/>
      <c r="AJ97" s="3"/>
      <c r="AK97" s="3"/>
      <c r="AL97" s="3"/>
    </row>
    <row r="98" spans="35:38">
      <c r="AI98" s="3"/>
      <c r="AJ98" s="3"/>
      <c r="AK98" s="3"/>
      <c r="AL98" s="3"/>
    </row>
    <row r="99" spans="35:38">
      <c r="AI99" s="3"/>
      <c r="AJ99" s="3"/>
      <c r="AK99" s="3"/>
      <c r="AL99" s="3"/>
    </row>
    <row r="100" spans="35:38">
      <c r="AI100" s="3"/>
      <c r="AJ100" s="3"/>
      <c r="AK100" s="3"/>
      <c r="AL100" s="3"/>
    </row>
    <row r="101" spans="35:38">
      <c r="AI101" s="3"/>
      <c r="AJ101" s="3"/>
      <c r="AK101" s="3"/>
      <c r="AL101" s="3"/>
    </row>
    <row r="102" spans="35:38">
      <c r="AI102" s="3"/>
      <c r="AJ102" s="3"/>
      <c r="AK102" s="3"/>
      <c r="AL102" s="3"/>
    </row>
    <row r="103" spans="35:38">
      <c r="AI103" s="3"/>
      <c r="AJ103" s="3"/>
      <c r="AK103" s="3"/>
      <c r="AL103" s="3"/>
    </row>
    <row r="104" spans="35:38">
      <c r="AI104" s="3"/>
      <c r="AJ104" s="3"/>
      <c r="AK104" s="3"/>
      <c r="AL104" s="3"/>
    </row>
    <row r="105" spans="35:38">
      <c r="AI105" s="3"/>
      <c r="AJ105" s="3"/>
      <c r="AK105" s="3"/>
      <c r="AL105" s="3"/>
    </row>
    <row r="106" spans="35:38">
      <c r="AI106" s="3"/>
      <c r="AJ106" s="3"/>
      <c r="AK106" s="3"/>
      <c r="AL106" s="3"/>
    </row>
    <row r="107" spans="35:38">
      <c r="AI107" s="3"/>
      <c r="AJ107" s="3"/>
      <c r="AK107" s="3"/>
      <c r="AL107" s="3"/>
    </row>
    <row r="108" spans="35:38">
      <c r="AI108" s="3"/>
      <c r="AJ108" s="3"/>
      <c r="AK108" s="3"/>
      <c r="AL108" s="3"/>
    </row>
    <row r="109" spans="35:38">
      <c r="AI109" s="3"/>
      <c r="AJ109" s="3"/>
      <c r="AK109" s="3"/>
      <c r="AL109" s="3"/>
    </row>
    <row r="110" spans="35:38">
      <c r="AI110" s="3"/>
      <c r="AJ110" s="3"/>
      <c r="AK110" s="3"/>
      <c r="AL110" s="3"/>
    </row>
    <row r="111" spans="35:38">
      <c r="AI111" s="3"/>
      <c r="AJ111" s="3"/>
      <c r="AK111" s="3"/>
      <c r="AL111" s="3"/>
    </row>
    <row r="112" spans="35:38">
      <c r="AI112" s="3"/>
      <c r="AJ112" s="3"/>
      <c r="AK112" s="3"/>
      <c r="AL112" s="3"/>
    </row>
  </sheetData>
  <mergeCells count="26">
    <mergeCell ref="T8:T9"/>
    <mergeCell ref="U8:U9"/>
    <mergeCell ref="W8:W9"/>
    <mergeCell ref="Y8:AH8"/>
    <mergeCell ref="Y64:AE64"/>
    <mergeCell ref="AF64:AL64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C7:G7"/>
    <mergeCell ref="I7:M7"/>
    <mergeCell ref="O7:W7"/>
    <mergeCell ref="A1:W1"/>
    <mergeCell ref="A2:W2"/>
    <mergeCell ref="A3:W3"/>
    <mergeCell ref="A4:W4"/>
    <mergeCell ref="A5:W5"/>
  </mergeCells>
  <hyperlinks>
    <hyperlink ref="A10" r:id="rId1" display="https://alfetf3.irbroker.com/detailLedgerReport.do?method=detailLedgerList&amp;activity=detail-ledger-report&amp;dll.fund-id=1&amp;dll.start-dl-number=7000922&amp;dll.end-dl-number=7000922&amp;dll.start-voucher-number=&amp;dll.end-voucher-number=&amp;dll.start-voucher-temp-number=&amp;dll.end-voucher-temp-number=&amp;dll.start-date=1403/09/01&amp;dll.end-date=1404/05/31&amp;dll.start-sl-number=1360&amp;dll.end-sl-number=1360&amp;dll.without-final-deals=0&amp;dll.by-opening-quotes=0&amp;dll.by-closing-function=true&amp;dll.by-closing-quotes=0&amp;dll.by-definitive-documents=0" xr:uid="{9177957A-EE5A-4AC8-95EA-1F3C4963C665}"/>
  </hyperlinks>
  <pageMargins left="0.7" right="0.7" top="0.75" bottom="0.75" header="0.3" footer="0.3"/>
  <pageSetup scale="24" orientation="portrait" r:id="rId2"/>
  <colBreaks count="1" manualBreakCount="1">
    <brk id="24" max="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4"/>
  <sheetViews>
    <sheetView rightToLeft="1" view="pageBreakPreview" zoomScaleNormal="100" zoomScaleSheetLayoutView="100" workbookViewId="0">
      <selection activeCell="L4" sqref="L1:T1048576"/>
    </sheetView>
  </sheetViews>
  <sheetFormatPr defaultColWidth="9.140625" defaultRowHeight="15"/>
  <cols>
    <col min="1" max="1" width="34.28515625" style="229" bestFit="1" customWidth="1"/>
    <col min="2" max="2" width="0.7109375" style="229" customWidth="1"/>
    <col min="3" max="3" width="19.28515625" style="63" bestFit="1" customWidth="1"/>
    <col min="4" max="4" width="0.7109375" style="229" customWidth="1"/>
    <col min="5" max="5" width="20.5703125" style="229" bestFit="1" customWidth="1"/>
    <col min="6" max="6" width="0.42578125" style="229" customWidth="1"/>
    <col min="7" max="7" width="20.5703125" style="229" bestFit="1" customWidth="1"/>
    <col min="8" max="8" width="0.42578125" style="229" customWidth="1"/>
    <col min="9" max="9" width="20.5703125" style="229" bestFit="1" customWidth="1"/>
    <col min="10" max="10" width="0.5703125" style="229" customWidth="1"/>
    <col min="11" max="11" width="14.5703125" style="229" bestFit="1" customWidth="1"/>
    <col min="12" max="16384" width="9.140625" style="227"/>
  </cols>
  <sheetData>
    <row r="1" spans="1:11" ht="18.75">
      <c r="A1" s="336" t="str">
        <f>' سهام'!$A$1</f>
        <v>صندوق سرمایه‌گذاری قابل معامله بخشی کیان (فارما)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8.75">
      <c r="A2" s="336" t="s">
        <v>40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18.75">
      <c r="A3" s="336" t="str">
        <f>' سهام'!A3</f>
        <v>برای ماه منتهی به 1405/01/31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</row>
    <row r="4" spans="1:11" ht="18.75">
      <c r="A4" s="337" t="s">
        <v>41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</row>
    <row r="5" spans="1:11" ht="18.75" thickBot="1">
      <c r="A5" s="51"/>
      <c r="B5" s="51"/>
      <c r="C5" s="52"/>
      <c r="D5" s="192"/>
      <c r="E5" s="192"/>
      <c r="F5" s="192"/>
      <c r="G5" s="192"/>
      <c r="H5" s="192"/>
      <c r="I5" s="192"/>
      <c r="J5" s="192"/>
      <c r="K5" s="192"/>
    </row>
    <row r="6" spans="1:11" ht="18.75" customHeight="1" thickBot="1">
      <c r="A6" s="53"/>
      <c r="B6" s="51"/>
      <c r="C6" s="55" t="str">
        <f>' سهام'!$C$8</f>
        <v>1404/12/29</v>
      </c>
      <c r="D6" s="56"/>
      <c r="E6" s="335" t="s">
        <v>7</v>
      </c>
      <c r="F6" s="335"/>
      <c r="G6" s="335"/>
      <c r="H6" s="51"/>
      <c r="I6" s="338" t="str">
        <f>' سهام'!$Q$8</f>
        <v>1405/01/31</v>
      </c>
      <c r="J6" s="338"/>
      <c r="K6" s="338"/>
    </row>
    <row r="7" spans="1:11" ht="24" customHeight="1">
      <c r="A7" s="339" t="s">
        <v>8</v>
      </c>
      <c r="B7" s="228"/>
      <c r="C7" s="341" t="s">
        <v>6</v>
      </c>
      <c r="D7" s="228"/>
      <c r="E7" s="333" t="s">
        <v>30</v>
      </c>
      <c r="F7" s="193"/>
      <c r="G7" s="333" t="s">
        <v>31</v>
      </c>
      <c r="H7" s="51"/>
      <c r="I7" s="333" t="s">
        <v>6</v>
      </c>
      <c r="J7" s="333"/>
      <c r="K7" s="333" t="s">
        <v>19</v>
      </c>
    </row>
    <row r="8" spans="1:11" ht="18.75" thickBot="1">
      <c r="A8" s="340"/>
      <c r="B8" s="228"/>
      <c r="C8" s="342"/>
      <c r="D8" s="228"/>
      <c r="E8" s="334"/>
      <c r="F8" s="51"/>
      <c r="G8" s="334"/>
      <c r="H8" s="51"/>
      <c r="I8" s="334"/>
      <c r="J8" s="334"/>
      <c r="K8" s="334"/>
    </row>
    <row r="9" spans="1:11" ht="24" customHeight="1">
      <c r="A9" s="57" t="s">
        <v>188</v>
      </c>
      <c r="B9" s="228"/>
      <c r="C9" s="117">
        <v>1390069</v>
      </c>
      <c r="D9" s="228"/>
      <c r="E9" s="59">
        <v>4072</v>
      </c>
      <c r="F9" s="51"/>
      <c r="G9" s="59">
        <v>0</v>
      </c>
      <c r="H9" s="51"/>
      <c r="I9" s="117">
        <f>C9+E9-G9</f>
        <v>1394141</v>
      </c>
      <c r="J9" s="195"/>
      <c r="K9" s="61">
        <f>I9/درآمدها!$J$5</f>
        <v>1.27778434734732E-7</v>
      </c>
    </row>
    <row r="10" spans="1:11" ht="24" customHeight="1">
      <c r="A10" s="57" t="s">
        <v>189</v>
      </c>
      <c r="B10" s="228"/>
      <c r="C10" s="117">
        <v>17091996858</v>
      </c>
      <c r="D10" s="228"/>
      <c r="E10" s="59">
        <v>72582452</v>
      </c>
      <c r="F10" s="51"/>
      <c r="G10" s="59">
        <v>0</v>
      </c>
      <c r="H10" s="51"/>
      <c r="I10" s="117">
        <f t="shared" ref="I10:I11" si="0">C10+E10-G10</f>
        <v>17164579310</v>
      </c>
      <c r="J10" s="195"/>
      <c r="K10" s="61">
        <f>I10/درآمدها!$J$5</f>
        <v>1.573200327019983E-3</v>
      </c>
    </row>
    <row r="11" spans="1:11" ht="24" customHeight="1" thickBot="1">
      <c r="A11" s="57" t="s">
        <v>190</v>
      </c>
      <c r="B11" s="228"/>
      <c r="C11" s="117">
        <v>1996918</v>
      </c>
      <c r="D11" s="228"/>
      <c r="E11" s="59">
        <v>8753</v>
      </c>
      <c r="F11" s="51"/>
      <c r="G11" s="59">
        <v>0</v>
      </c>
      <c r="H11" s="51"/>
      <c r="I11" s="117">
        <f t="shared" si="0"/>
        <v>2005671</v>
      </c>
      <c r="J11" s="195"/>
      <c r="K11" s="61">
        <f>I11/درآمدها!$J$5</f>
        <v>1.8382753320707494E-7</v>
      </c>
    </row>
    <row r="12" spans="1:11" s="2" customFormat="1" ht="18.75" thickBot="1">
      <c r="A12" s="57"/>
      <c r="B12" s="228"/>
      <c r="C12" s="134">
        <f>SUM(C9:C11)</f>
        <v>17095383845</v>
      </c>
      <c r="D12" s="51"/>
      <c r="E12" s="134">
        <f>SUM(E9:E11)</f>
        <v>72595277</v>
      </c>
      <c r="F12" s="51"/>
      <c r="G12" s="134">
        <f>SUM(G9:G11)</f>
        <v>0</v>
      </c>
      <c r="H12" s="51"/>
      <c r="I12" s="134">
        <f>SUM(I9:I11)</f>
        <v>17167979122</v>
      </c>
      <c r="J12" s="51"/>
      <c r="K12" s="126">
        <f>SUM(K9:K11)</f>
        <v>1.5735119329879249E-3</v>
      </c>
    </row>
    <row r="13" spans="1:11" s="2" customFormat="1" ht="18.75" thickTop="1">
      <c r="A13" s="229"/>
      <c r="B13" s="229"/>
      <c r="C13" s="63"/>
      <c r="D13" s="51"/>
      <c r="E13" s="229"/>
      <c r="F13" s="51"/>
      <c r="G13" s="229"/>
      <c r="H13" s="51"/>
      <c r="I13" s="229"/>
      <c r="J13" s="51"/>
      <c r="K13" s="229"/>
    </row>
    <row r="14" spans="1:11" s="2" customFormat="1" ht="24" customHeight="1">
      <c r="A14" s="229"/>
      <c r="B14" s="229"/>
      <c r="C14" s="63"/>
      <c r="D14" s="51"/>
      <c r="E14" s="229"/>
      <c r="F14" s="51"/>
      <c r="G14" s="229"/>
      <c r="H14" s="51"/>
      <c r="I14" s="229"/>
      <c r="J14" s="51"/>
      <c r="K14" s="229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:A11">
    <sortCondition ref="A9:A11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7"/>
  <sheetViews>
    <sheetView rightToLeft="1" view="pageBreakPreview" zoomScaleNormal="100" zoomScaleSheetLayoutView="100" workbookViewId="0">
      <selection activeCell="A12" sqref="A12:XFD27"/>
    </sheetView>
  </sheetViews>
  <sheetFormatPr defaultColWidth="9.140625" defaultRowHeight="18"/>
  <cols>
    <col min="1" max="1" width="69.5703125" style="66" bestFit="1" customWidth="1"/>
    <col min="2" max="2" width="1" style="66" customWidth="1"/>
    <col min="3" max="3" width="6.140625" style="67" bestFit="1" customWidth="1"/>
    <col min="4" max="4" width="1.140625" style="67" customWidth="1"/>
    <col min="5" max="5" width="25.28515625" style="68" bestFit="1" customWidth="1"/>
    <col min="6" max="6" width="1" style="67" customWidth="1"/>
    <col min="7" max="7" width="16.7109375" style="67" bestFit="1" customWidth="1"/>
    <col min="8" max="8" width="0.42578125" style="67" customWidth="1"/>
    <col min="9" max="9" width="17.5703125" style="67" bestFit="1" customWidth="1"/>
    <col min="10" max="10" width="25.5703125" style="18" bestFit="1" customWidth="1"/>
    <col min="11" max="11" width="24" style="18" bestFit="1" customWidth="1"/>
    <col min="12" max="12" width="38.140625" style="11" bestFit="1" customWidth="1"/>
    <col min="13" max="13" width="16.7109375" style="11" bestFit="1" customWidth="1"/>
    <col min="14" max="14" width="10.42578125" style="11" bestFit="1" customWidth="1"/>
    <col min="15" max="16384" width="9.140625" style="11"/>
  </cols>
  <sheetData>
    <row r="1" spans="1:14" ht="21">
      <c r="A1" s="336" t="str">
        <f>' سهام'!$A$1</f>
        <v>صندوق سرمایه‌گذاری قابل معامله بخشی کیان (فارما)</v>
      </c>
      <c r="B1" s="336"/>
      <c r="C1" s="336"/>
      <c r="D1" s="336"/>
      <c r="E1" s="336"/>
      <c r="F1" s="336"/>
      <c r="G1" s="336"/>
      <c r="H1" s="336"/>
      <c r="I1" s="336"/>
      <c r="J1" s="196"/>
      <c r="K1" s="196"/>
    </row>
    <row r="2" spans="1:14" ht="21.75" thickBot="1">
      <c r="A2" s="336" t="s">
        <v>40</v>
      </c>
      <c r="B2" s="336"/>
      <c r="C2" s="336"/>
      <c r="D2" s="336"/>
      <c r="E2" s="336"/>
      <c r="F2" s="336"/>
      <c r="G2" s="336"/>
      <c r="H2" s="336"/>
      <c r="I2" s="336"/>
      <c r="J2" s="197"/>
      <c r="K2" s="196"/>
    </row>
    <row r="3" spans="1:14" ht="21.75" thickBot="1">
      <c r="A3" s="336" t="str">
        <f>سپرده!A3</f>
        <v>برای ماه منتهی به 1405/01/31</v>
      </c>
      <c r="B3" s="336"/>
      <c r="C3" s="336"/>
      <c r="D3" s="336"/>
      <c r="E3" s="336"/>
      <c r="F3" s="336"/>
      <c r="G3" s="336"/>
      <c r="H3" s="336"/>
      <c r="I3" s="336"/>
      <c r="J3" s="4">
        <v>-1124529811873</v>
      </c>
      <c r="K3" s="198" t="s">
        <v>184</v>
      </c>
      <c r="L3" s="17"/>
      <c r="M3" s="189"/>
    </row>
    <row r="4" spans="1:14" ht="21.75" thickBot="1">
      <c r="A4" s="191" t="s">
        <v>24</v>
      </c>
      <c r="B4" s="199"/>
      <c r="C4" s="199"/>
      <c r="D4" s="199"/>
      <c r="E4" s="199"/>
      <c r="F4" s="199"/>
      <c r="G4" s="199"/>
      <c r="H4" s="199"/>
      <c r="I4" s="199"/>
      <c r="J4" s="4">
        <v>1684100151124</v>
      </c>
      <c r="K4" s="198" t="s">
        <v>70</v>
      </c>
      <c r="L4" s="17"/>
      <c r="M4" s="189"/>
    </row>
    <row r="5" spans="1:14" ht="21.75" customHeight="1" thickBot="1">
      <c r="A5" s="191"/>
      <c r="B5" s="191"/>
      <c r="C5" s="191"/>
      <c r="D5" s="191"/>
      <c r="E5" s="338" t="str">
        <f>' سهام'!$Q$8</f>
        <v>1405/01/31</v>
      </c>
      <c r="F5" s="338"/>
      <c r="G5" s="338"/>
      <c r="H5" s="338"/>
      <c r="I5" s="338"/>
      <c r="J5" s="4">
        <v>10910612599804</v>
      </c>
      <c r="K5" s="198" t="s">
        <v>99</v>
      </c>
      <c r="L5" s="130"/>
      <c r="M5" s="12"/>
    </row>
    <row r="6" spans="1:14" ht="21.75" customHeight="1" thickBot="1">
      <c r="A6" s="194" t="s">
        <v>32</v>
      </c>
      <c r="B6" s="195"/>
      <c r="C6" s="200" t="s">
        <v>33</v>
      </c>
      <c r="D6" s="193"/>
      <c r="E6" s="201" t="s">
        <v>6</v>
      </c>
      <c r="F6" s="193"/>
      <c r="G6" s="200" t="s">
        <v>16</v>
      </c>
      <c r="H6" s="193"/>
      <c r="I6" s="200" t="s">
        <v>69</v>
      </c>
      <c r="J6" s="16"/>
      <c r="K6" s="16"/>
      <c r="L6" s="130"/>
    </row>
    <row r="7" spans="1:14" ht="21" customHeight="1">
      <c r="A7" s="202" t="s">
        <v>128</v>
      </c>
      <c r="B7" s="202"/>
      <c r="C7" s="203" t="s">
        <v>42</v>
      </c>
      <c r="D7" s="204"/>
      <c r="E7" s="117">
        <f>'درآمد سرمایه گذاری در سهام '!S62</f>
        <v>1639232244453</v>
      </c>
      <c r="F7" s="204"/>
      <c r="G7" s="145">
        <f>E7/$J$4</f>
        <v>0.97335793441912921</v>
      </c>
      <c r="H7" s="145"/>
      <c r="I7" s="145">
        <f>E7/$J$5</f>
        <v>0.15024199873822369</v>
      </c>
      <c r="J7" s="16"/>
      <c r="K7" s="17"/>
      <c r="L7" s="130"/>
    </row>
    <row r="8" spans="1:14" ht="18.75" customHeight="1">
      <c r="A8" s="202" t="s">
        <v>174</v>
      </c>
      <c r="B8" s="202"/>
      <c r="C8" s="203" t="s">
        <v>43</v>
      </c>
      <c r="D8" s="204"/>
      <c r="E8" s="117">
        <f>'درآمد سرمایه گذاری در کالا  '!S12</f>
        <v>6238002902</v>
      </c>
      <c r="F8" s="204"/>
      <c r="G8" s="145">
        <f t="shared" ref="G8:G10" si="0">E8/$J$4</f>
        <v>3.7040569694365504E-3</v>
      </c>
      <c r="H8" s="145"/>
      <c r="I8" s="145">
        <f t="shared" ref="I8:I10" si="1">E8/$J$5</f>
        <v>5.7173718202697987E-4</v>
      </c>
      <c r="J8" s="119"/>
      <c r="K8" s="17"/>
      <c r="L8" s="130"/>
      <c r="M8" s="17"/>
      <c r="N8" s="12"/>
    </row>
    <row r="9" spans="1:14" ht="18.75" customHeight="1">
      <c r="A9" s="202" t="s">
        <v>38</v>
      </c>
      <c r="B9" s="202"/>
      <c r="C9" s="203" t="s">
        <v>44</v>
      </c>
      <c r="D9" s="204"/>
      <c r="E9" s="117">
        <f>'درآمد سپرده بانکی'!G12</f>
        <v>187881463</v>
      </c>
      <c r="F9" s="204"/>
      <c r="G9" s="145">
        <f t="shared" si="0"/>
        <v>1.1156192989746149E-4</v>
      </c>
      <c r="H9" s="145"/>
      <c r="I9" s="145">
        <f t="shared" si="1"/>
        <v>1.7220065443747414E-5</v>
      </c>
      <c r="J9" s="127"/>
      <c r="K9" s="17"/>
      <c r="L9" s="16"/>
      <c r="M9" s="12"/>
    </row>
    <row r="10" spans="1:14" ht="19.5" customHeight="1" thickBot="1">
      <c r="A10" s="202" t="s">
        <v>29</v>
      </c>
      <c r="B10" s="202"/>
      <c r="C10" s="205" t="s">
        <v>45</v>
      </c>
      <c r="D10" s="204"/>
      <c r="E10" s="185">
        <f>'سایر درآمدها'!E11</f>
        <v>33714265864</v>
      </c>
      <c r="F10" s="204"/>
      <c r="G10" s="145">
        <f t="shared" si="0"/>
        <v>2.0019157317632486E-2</v>
      </c>
      <c r="H10" s="145"/>
      <c r="I10" s="145">
        <f t="shared" si="1"/>
        <v>3.0900433459259335E-3</v>
      </c>
      <c r="J10" s="206"/>
      <c r="K10" s="17"/>
      <c r="L10" s="16"/>
      <c r="M10" s="12"/>
    </row>
    <row r="11" spans="1:14" ht="19.5" customHeight="1" thickBot="1">
      <c r="A11" s="191"/>
      <c r="B11" s="207"/>
      <c r="C11" s="51"/>
      <c r="D11" s="51"/>
      <c r="E11" s="64">
        <f>SUM(E7:E10)</f>
        <v>1679372394682</v>
      </c>
      <c r="F11" s="51"/>
      <c r="G11" s="190">
        <f>SUM(G7:G10)</f>
        <v>0.99719271063609571</v>
      </c>
      <c r="H11" s="208"/>
      <c r="I11" s="65">
        <f>SUM(I7:I10)</f>
        <v>0.15392099933162037</v>
      </c>
      <c r="K11" s="17"/>
      <c r="L11" s="16"/>
      <c r="M11" s="16"/>
    </row>
    <row r="12" spans="1:14" ht="17.45" customHeight="1" thickTop="1">
      <c r="J12" s="127"/>
      <c r="K12" s="17"/>
      <c r="L12" s="12"/>
      <c r="M12" s="17"/>
    </row>
    <row r="13" spans="1:14">
      <c r="J13" s="127"/>
      <c r="L13" s="12"/>
    </row>
    <row r="14" spans="1:14">
      <c r="J14" s="127"/>
      <c r="L14" s="17"/>
    </row>
    <row r="15" spans="1:14">
      <c r="L15" s="12"/>
    </row>
    <row r="16" spans="1:14">
      <c r="L16" s="17"/>
    </row>
    <row r="17" spans="12:12">
      <c r="L17" s="12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17"/>
  <sheetViews>
    <sheetView rightToLeft="1" view="pageBreakPreview" zoomScale="55" zoomScaleNormal="100" zoomScaleSheetLayoutView="55" workbookViewId="0">
      <selection sqref="A1:U1"/>
    </sheetView>
  </sheetViews>
  <sheetFormatPr defaultColWidth="9.140625" defaultRowHeight="30.75"/>
  <cols>
    <col min="1" max="1" width="50.140625" style="19" customWidth="1"/>
    <col min="2" max="2" width="1.28515625" style="19" customWidth="1"/>
    <col min="3" max="3" width="31.85546875" style="21" bestFit="1" customWidth="1"/>
    <col min="4" max="4" width="0.85546875" style="21" customWidth="1"/>
    <col min="5" max="5" width="35.42578125" style="106" bestFit="1" customWidth="1"/>
    <col min="6" max="6" width="1.28515625" style="106" customWidth="1"/>
    <col min="7" max="7" width="35.42578125" style="106" bestFit="1" customWidth="1"/>
    <col min="8" max="8" width="1.28515625" style="106" customWidth="1"/>
    <col min="9" max="9" width="38.7109375" style="230" bestFit="1" customWidth="1"/>
    <col min="10" max="10" width="1.140625" style="230" customWidth="1"/>
    <col min="11" max="11" width="25" style="231" bestFit="1" customWidth="1"/>
    <col min="12" max="12" width="1" style="231" customWidth="1"/>
    <col min="13" max="13" width="34" style="21" bestFit="1" customWidth="1"/>
    <col min="14" max="14" width="1.28515625" style="21" customWidth="1"/>
    <col min="15" max="15" width="33.7109375" style="106" customWidth="1"/>
    <col min="16" max="16" width="1.5703125" style="106" customWidth="1"/>
    <col min="17" max="17" width="35.140625" style="106" bestFit="1" customWidth="1"/>
    <col min="18" max="18" width="1.85546875" style="106" customWidth="1"/>
    <col min="19" max="19" width="39.85546875" style="106" bestFit="1" customWidth="1"/>
    <col min="20" max="20" width="1.42578125" style="106" customWidth="1"/>
    <col min="21" max="21" width="19" style="231" customWidth="1"/>
    <col min="22" max="16313" width="9.140625" style="144"/>
    <col min="16314" max="16314" width="22.85546875" style="144" bestFit="1" customWidth="1"/>
    <col min="16315" max="16384" width="9.140625" style="144"/>
  </cols>
  <sheetData>
    <row r="1" spans="1:21" ht="31.5">
      <c r="A1" s="295" t="str">
        <f>' سهام'!$A$1</f>
        <v>صندوق سرمایه‌گذاری قابل معامله بخشی کیان (فارما)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ht="31.5">
      <c r="A2" s="295" t="s">
        <v>46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1:21" ht="31.5">
      <c r="A3" s="295" t="str">
        <f>' سهام'!A3</f>
        <v>برای ماه منتهی به 1405/01/31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5" spans="1:21" ht="31.5">
      <c r="A5" s="302" t="s">
        <v>25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</row>
    <row r="6" spans="1:21" ht="9.75" customHeight="1"/>
    <row r="7" spans="1:21" ht="32.25" thickBot="1">
      <c r="A7" s="232"/>
      <c r="B7" s="221"/>
      <c r="C7" s="343" t="str">
        <f>'درآمد سود سهام'!$I$6</f>
        <v>طی فروردین ماه</v>
      </c>
      <c r="D7" s="288"/>
      <c r="E7" s="288"/>
      <c r="F7" s="288"/>
      <c r="G7" s="288"/>
      <c r="H7" s="288"/>
      <c r="I7" s="288"/>
      <c r="J7" s="288"/>
      <c r="K7" s="288"/>
      <c r="L7" s="222"/>
      <c r="M7" s="343" t="str">
        <f>'درآمد سود سهام'!$O$6</f>
        <v>از ابتدای سال مالی تا پایان فروردین ماه</v>
      </c>
      <c r="N7" s="288"/>
      <c r="O7" s="288"/>
      <c r="P7" s="288"/>
      <c r="Q7" s="288"/>
      <c r="R7" s="288"/>
      <c r="S7" s="288"/>
      <c r="T7" s="288"/>
      <c r="U7" s="288"/>
    </row>
    <row r="8" spans="1:21" s="215" customFormat="1" ht="24.75" customHeight="1">
      <c r="A8" s="344" t="s">
        <v>21</v>
      </c>
      <c r="B8" s="345"/>
      <c r="C8" s="347" t="s">
        <v>9</v>
      </c>
      <c r="D8" s="114"/>
      <c r="E8" s="349" t="s">
        <v>10</v>
      </c>
      <c r="F8" s="113"/>
      <c r="G8" s="349" t="s">
        <v>11</v>
      </c>
      <c r="H8" s="113"/>
      <c r="I8" s="351" t="s">
        <v>2</v>
      </c>
      <c r="J8" s="351"/>
      <c r="K8" s="351"/>
      <c r="L8" s="234"/>
      <c r="M8" s="347" t="s">
        <v>9</v>
      </c>
      <c r="N8" s="114"/>
      <c r="O8" s="349" t="s">
        <v>10</v>
      </c>
      <c r="P8" s="113"/>
      <c r="Q8" s="349" t="s">
        <v>11</v>
      </c>
      <c r="R8" s="113"/>
      <c r="S8" s="351" t="s">
        <v>2</v>
      </c>
      <c r="T8" s="351"/>
      <c r="U8" s="351"/>
    </row>
    <row r="9" spans="1:21" s="215" customFormat="1" ht="6" customHeight="1" thickBot="1">
      <c r="A9" s="345"/>
      <c r="B9" s="345"/>
      <c r="C9" s="348"/>
      <c r="D9" s="115"/>
      <c r="E9" s="350"/>
      <c r="F9" s="107"/>
      <c r="G9" s="350"/>
      <c r="H9" s="107"/>
      <c r="I9" s="288"/>
      <c r="J9" s="288"/>
      <c r="K9" s="288"/>
      <c r="L9" s="23"/>
      <c r="M9" s="348"/>
      <c r="N9" s="115"/>
      <c r="O9" s="350"/>
      <c r="P9" s="107"/>
      <c r="Q9" s="350"/>
      <c r="R9" s="107"/>
      <c r="S9" s="288"/>
      <c r="T9" s="288"/>
      <c r="U9" s="288"/>
    </row>
    <row r="10" spans="1:21" s="215" customFormat="1" ht="63.75" thickBot="1">
      <c r="A10" s="346"/>
      <c r="B10" s="345"/>
      <c r="C10" s="112" t="s">
        <v>49</v>
      </c>
      <c r="D10" s="112"/>
      <c r="E10" s="108" t="s">
        <v>50</v>
      </c>
      <c r="F10" s="108"/>
      <c r="G10" s="108" t="s">
        <v>51</v>
      </c>
      <c r="H10" s="108"/>
      <c r="I10" s="235" t="s">
        <v>6</v>
      </c>
      <c r="J10" s="235"/>
      <c r="K10" s="236" t="s">
        <v>16</v>
      </c>
      <c r="L10" s="222"/>
      <c r="M10" s="112" t="s">
        <v>49</v>
      </c>
      <c r="N10" s="112"/>
      <c r="O10" s="108" t="s">
        <v>50</v>
      </c>
      <c r="P10" s="108"/>
      <c r="Q10" s="108" t="s">
        <v>51</v>
      </c>
      <c r="R10" s="108"/>
      <c r="S10" s="109" t="s">
        <v>6</v>
      </c>
      <c r="T10" s="109"/>
      <c r="U10" s="236" t="s">
        <v>16</v>
      </c>
    </row>
    <row r="11" spans="1:21" s="215" customFormat="1" ht="42.75" customHeight="1">
      <c r="A11" s="237" t="s">
        <v>97</v>
      </c>
      <c r="B11" s="233"/>
      <c r="C11" s="110">
        <f>IFERROR(VLOOKUP(A11,'درآمد سود سهام'!$A$8:$S$13,13,0),0)</f>
        <v>0</v>
      </c>
      <c r="D11" s="110"/>
      <c r="E11" s="110">
        <f>IFERROR(VLOOKUP(A11,'درآمد ناشی از تغییر قیمت اوراق '!$A$7:$Q$44,9,0),0)</f>
        <v>-49134917402</v>
      </c>
      <c r="F11" s="110"/>
      <c r="G11" s="110">
        <f>IFERROR(VLOOKUP(A11,'درآمد ناشی ازفروش'!$A$8:$Q$57,9,0),0)</f>
        <v>0</v>
      </c>
      <c r="H11" s="26"/>
      <c r="I11" s="110">
        <f>C11+E11+G11</f>
        <v>-49134917402</v>
      </c>
      <c r="J11" s="110"/>
      <c r="K11" s="238">
        <f>I11/درآمدها!$J$3</f>
        <v>4.3693743716906548E-2</v>
      </c>
      <c r="L11" s="239"/>
      <c r="M11" s="110">
        <f>IFERROR(VLOOKUP(A11,'درآمد سود سهام'!$A$8:$S$13,19,0),0)</f>
        <v>0</v>
      </c>
      <c r="N11" s="110"/>
      <c r="O11" s="110">
        <f>IFERROR(VLOOKUP(A11,'درآمد ناشی از تغییر قیمت اوراق '!$A$7:$Q$44,17,0),0)</f>
        <v>17249578055</v>
      </c>
      <c r="P11" s="110"/>
      <c r="Q11" s="110">
        <f>IFERROR(VLOOKUP(A11,'درآمد ناشی ازفروش'!$A$8:$Q$57,17,0),0)</f>
        <v>72218663292</v>
      </c>
      <c r="R11" s="26"/>
      <c r="S11" s="110">
        <f>M11+O11+Q11</f>
        <v>89468241347</v>
      </c>
      <c r="T11" s="107"/>
      <c r="U11" s="238">
        <f>S11/درآمدها!$J$4</f>
        <v>5.3125249877382423E-2</v>
      </c>
    </row>
    <row r="12" spans="1:21" s="215" customFormat="1" ht="42.75" customHeight="1">
      <c r="A12" s="237" t="s">
        <v>112</v>
      </c>
      <c r="B12" s="233"/>
      <c r="C12" s="110">
        <f>IFERROR(VLOOKUP(A12,'درآمد سود سهام'!$A$8:$S$13,13,0),0)</f>
        <v>0</v>
      </c>
      <c r="D12" s="110"/>
      <c r="E12" s="110">
        <f>IFERROR(VLOOKUP(A12,'درآمد ناشی از تغییر قیمت اوراق '!$A$7:$Q$44,9,0),0)</f>
        <v>0</v>
      </c>
      <c r="F12" s="110"/>
      <c r="G12" s="110">
        <f>IFERROR(VLOOKUP(A12,'درآمد ناشی ازفروش'!$A$8:$Q$57,9,0),0)</f>
        <v>0</v>
      </c>
      <c r="H12" s="26"/>
      <c r="I12" s="110">
        <f t="shared" ref="I12:I56" si="0">C12+E12+G12</f>
        <v>0</v>
      </c>
      <c r="J12" s="110"/>
      <c r="K12" s="238">
        <f>I12/درآمدها!$J$3</f>
        <v>0</v>
      </c>
      <c r="L12" s="239"/>
      <c r="M12" s="110">
        <f>IFERROR(VLOOKUP(A12,'درآمد سود سهام'!$A$8:$S$13,19,0),0)</f>
        <v>0</v>
      </c>
      <c r="N12" s="110"/>
      <c r="O12" s="110">
        <f>IFERROR(VLOOKUP(A12,'درآمد ناشی از تغییر قیمت اوراق '!$A$7:$Q$44,17,0),0)</f>
        <v>0</v>
      </c>
      <c r="P12" s="110"/>
      <c r="Q12" s="110">
        <f>IFERROR(VLOOKUP(A12,'درآمد ناشی ازفروش'!$A$8:$Q$57,17,0),0)</f>
        <v>9161440485</v>
      </c>
      <c r="R12" s="26"/>
      <c r="S12" s="110">
        <f t="shared" ref="S12:S56" si="1">M12+O12+Q12</f>
        <v>9161440485</v>
      </c>
      <c r="T12" s="107"/>
      <c r="U12" s="238">
        <f>S12/درآمدها!$J$4</f>
        <v>5.4399617973346082E-3</v>
      </c>
    </row>
    <row r="13" spans="1:21" s="215" customFormat="1" ht="42.75" customHeight="1">
      <c r="A13" s="237" t="s">
        <v>75</v>
      </c>
      <c r="B13" s="233"/>
      <c r="C13" s="110">
        <f>IFERROR(VLOOKUP(A13,'درآمد سود سهام'!$A$8:$S$13,13,0),0)</f>
        <v>0</v>
      </c>
      <c r="D13" s="110"/>
      <c r="E13" s="110">
        <f>IFERROR(VLOOKUP(A13,'درآمد ناشی از تغییر قیمت اوراق '!$A$7:$Q$44,9,0),0)</f>
        <v>-38345841759</v>
      </c>
      <c r="F13" s="110"/>
      <c r="G13" s="110">
        <f>IFERROR(VLOOKUP(A13,'درآمد ناشی ازفروش'!$A$8:$Q$57,9,0),0)</f>
        <v>0</v>
      </c>
      <c r="H13" s="26"/>
      <c r="I13" s="110">
        <f t="shared" si="0"/>
        <v>-38345841759</v>
      </c>
      <c r="J13" s="110"/>
      <c r="K13" s="238">
        <f>I13/درآمدها!$J$3</f>
        <v>3.4099444367003254E-2</v>
      </c>
      <c r="L13" s="239"/>
      <c r="M13" s="110">
        <f>IFERROR(VLOOKUP(A13,'درآمد سود سهام'!$A$8:$S$13,19,0),0)</f>
        <v>0</v>
      </c>
      <c r="N13" s="110"/>
      <c r="O13" s="110">
        <f>IFERROR(VLOOKUP(A13,'درآمد ناشی از تغییر قیمت اوراق '!$A$7:$Q$44,17,0),0)</f>
        <v>34397195272</v>
      </c>
      <c r="P13" s="110"/>
      <c r="Q13" s="110">
        <f>IFERROR(VLOOKUP(A13,'درآمد ناشی ازفروش'!$A$8:$Q$57,17,0),0)</f>
        <v>51162823592</v>
      </c>
      <c r="R13" s="26"/>
      <c r="S13" s="110">
        <f t="shared" si="1"/>
        <v>85560018864</v>
      </c>
      <c r="T13" s="107"/>
      <c r="U13" s="238">
        <f>S13/درآمدها!$J$4</f>
        <v>5.0804590693074664E-2</v>
      </c>
    </row>
    <row r="14" spans="1:21" s="215" customFormat="1" ht="42.75" customHeight="1">
      <c r="A14" s="237" t="s">
        <v>82</v>
      </c>
      <c r="B14" s="233"/>
      <c r="C14" s="110">
        <f>IFERROR(VLOOKUP(A14,'درآمد سود سهام'!$A$8:$S$13,13,0),0)</f>
        <v>0</v>
      </c>
      <c r="D14" s="110"/>
      <c r="E14" s="110">
        <f>IFERROR(VLOOKUP(A14,'درآمد ناشی از تغییر قیمت اوراق '!$A$7:$Q$44,9,0),0)</f>
        <v>-39313587669</v>
      </c>
      <c r="F14" s="110"/>
      <c r="G14" s="110">
        <f>IFERROR(VLOOKUP(A14,'درآمد ناشی ازفروش'!$A$8:$Q$57,9,0),0)</f>
        <v>0</v>
      </c>
      <c r="H14" s="26"/>
      <c r="I14" s="110">
        <f t="shared" si="0"/>
        <v>-39313587669</v>
      </c>
      <c r="J14" s="110"/>
      <c r="K14" s="238">
        <f>I14/درآمدها!$J$3</f>
        <v>3.4960022628052763E-2</v>
      </c>
      <c r="L14" s="239"/>
      <c r="M14" s="110">
        <f>IFERROR(VLOOKUP(A14,'درآمد سود سهام'!$A$8:$S$13,19,0),0)</f>
        <v>0</v>
      </c>
      <c r="N14" s="110"/>
      <c r="O14" s="110">
        <f>IFERROR(VLOOKUP(A14,'درآمد ناشی از تغییر قیمت اوراق '!$A$7:$Q$44,17,0),0)</f>
        <v>-32543392208</v>
      </c>
      <c r="P14" s="110"/>
      <c r="Q14" s="110">
        <f>IFERROR(VLOOKUP(A14,'درآمد ناشی ازفروش'!$A$8:$Q$57,17,0),0)</f>
        <v>67364000521</v>
      </c>
      <c r="R14" s="26"/>
      <c r="S14" s="110">
        <f t="shared" si="1"/>
        <v>34820608313</v>
      </c>
      <c r="T14" s="107"/>
      <c r="U14" s="238">
        <f>S14/درآمدها!$J$4</f>
        <v>2.0676091199065608E-2</v>
      </c>
    </row>
    <row r="15" spans="1:21" s="215" customFormat="1" ht="42.75" customHeight="1">
      <c r="A15" s="237" t="s">
        <v>102</v>
      </c>
      <c r="B15" s="233"/>
      <c r="C15" s="110">
        <f>IFERROR(VLOOKUP(A15,'درآمد سود سهام'!$A$8:$S$13,13,0),0)</f>
        <v>0</v>
      </c>
      <c r="D15" s="110"/>
      <c r="E15" s="110">
        <f>IFERROR(VLOOKUP(A15,'درآمد ناشی از تغییر قیمت اوراق '!$A$7:$Q$44,9,0),0)</f>
        <v>-48194779800</v>
      </c>
      <c r="F15" s="110"/>
      <c r="G15" s="110">
        <f>IFERROR(VLOOKUP(A15,'درآمد ناشی ازفروش'!$A$8:$Q$57,9,0),0)</f>
        <v>0</v>
      </c>
      <c r="H15" s="26"/>
      <c r="I15" s="110">
        <f t="shared" si="0"/>
        <v>-48194779800</v>
      </c>
      <c r="J15" s="110"/>
      <c r="K15" s="238">
        <f>I15/درآمدها!$J$3</f>
        <v>4.2857716435038301E-2</v>
      </c>
      <c r="L15" s="239"/>
      <c r="M15" s="110">
        <f>IFERROR(VLOOKUP(A15,'درآمد سود سهام'!$A$8:$S$13,19,0),0)</f>
        <v>0</v>
      </c>
      <c r="N15" s="110"/>
      <c r="O15" s="110">
        <f>IFERROR(VLOOKUP(A15,'درآمد ناشی از تغییر قیمت اوراق '!$A$7:$Q$44,17,0),0)</f>
        <v>-468009587</v>
      </c>
      <c r="P15" s="110"/>
      <c r="Q15" s="110">
        <f>IFERROR(VLOOKUP(A15,'درآمد ناشی ازفروش'!$A$8:$Q$57,17,0),0)</f>
        <v>78574207452</v>
      </c>
      <c r="R15" s="26"/>
      <c r="S15" s="110">
        <f t="shared" si="1"/>
        <v>78106197865</v>
      </c>
      <c r="T15" s="107"/>
      <c r="U15" s="238">
        <f>S15/درآمدها!$J$4</f>
        <v>4.6378594416056823E-2</v>
      </c>
    </row>
    <row r="16" spans="1:21" s="215" customFormat="1" ht="42.75" customHeight="1">
      <c r="A16" s="237" t="s">
        <v>113</v>
      </c>
      <c r="B16" s="233"/>
      <c r="C16" s="110">
        <f>IFERROR(VLOOKUP(A16,'درآمد سود سهام'!$A$8:$S$13,13,0),0)</f>
        <v>0</v>
      </c>
      <c r="D16" s="110"/>
      <c r="E16" s="110">
        <f>IFERROR(VLOOKUP(A16,'درآمد ناشی از تغییر قیمت اوراق '!$A$7:$Q$44,9,0),0)</f>
        <v>-8838115566</v>
      </c>
      <c r="F16" s="110"/>
      <c r="G16" s="110">
        <f>IFERROR(VLOOKUP(A16,'درآمد ناشی ازفروش'!$A$8:$Q$57,9,0),0)</f>
        <v>0</v>
      </c>
      <c r="H16" s="26"/>
      <c r="I16" s="110">
        <f t="shared" si="0"/>
        <v>-8838115566</v>
      </c>
      <c r="J16" s="110"/>
      <c r="K16" s="238">
        <f>I16/درآمدها!$J$3</f>
        <v>7.8593875170631239E-3</v>
      </c>
      <c r="L16" s="239"/>
      <c r="M16" s="110">
        <f>IFERROR(VLOOKUP(A16,'درآمد سود سهام'!$A$8:$S$13,19,0),0)</f>
        <v>0</v>
      </c>
      <c r="N16" s="110"/>
      <c r="O16" s="110">
        <f>IFERROR(VLOOKUP(A16,'درآمد ناشی از تغییر قیمت اوراق '!$A$7:$Q$44,17,0),0)</f>
        <v>-5681049158</v>
      </c>
      <c r="P16" s="110"/>
      <c r="Q16" s="110">
        <f>IFERROR(VLOOKUP(A16,'درآمد ناشی ازفروش'!$A$8:$Q$57,17,0),0)</f>
        <v>59319614480</v>
      </c>
      <c r="R16" s="26"/>
      <c r="S16" s="110">
        <f t="shared" si="1"/>
        <v>53638565322</v>
      </c>
      <c r="T16" s="107"/>
      <c r="U16" s="238">
        <f>S16/درآمدها!$J$4</f>
        <v>3.1849985457337922E-2</v>
      </c>
    </row>
    <row r="17" spans="1:21" s="215" customFormat="1" ht="42.75" customHeight="1">
      <c r="A17" s="237" t="s">
        <v>107</v>
      </c>
      <c r="B17" s="233"/>
      <c r="C17" s="110">
        <f>IFERROR(VLOOKUP(A17,'درآمد سود سهام'!$A$8:$S$13,13,0),0)</f>
        <v>0</v>
      </c>
      <c r="D17" s="110"/>
      <c r="E17" s="110">
        <f>IFERROR(VLOOKUP(A17,'درآمد ناشی از تغییر قیمت اوراق '!$A$7:$Q$44,9,0),0)</f>
        <v>-17831821162</v>
      </c>
      <c r="F17" s="110"/>
      <c r="G17" s="110">
        <f>IFERROR(VLOOKUP(A17,'درآمد ناشی ازفروش'!$A$8:$Q$57,9,0),0)</f>
        <v>0</v>
      </c>
      <c r="H17" s="26"/>
      <c r="I17" s="110">
        <f t="shared" si="0"/>
        <v>-17831821162</v>
      </c>
      <c r="J17" s="110"/>
      <c r="K17" s="238">
        <f>I17/درآمدها!$J$3</f>
        <v>1.5857135109917261E-2</v>
      </c>
      <c r="L17" s="239"/>
      <c r="M17" s="110">
        <f>IFERROR(VLOOKUP(A17,'درآمد سود سهام'!$A$8:$S$13,19,0),0)</f>
        <v>0</v>
      </c>
      <c r="N17" s="110"/>
      <c r="O17" s="110">
        <f>IFERROR(VLOOKUP(A17,'درآمد ناشی از تغییر قیمت اوراق '!$A$7:$Q$44,17,0),0)</f>
        <v>-49503285154</v>
      </c>
      <c r="P17" s="110"/>
      <c r="Q17" s="110">
        <f>IFERROR(VLOOKUP(A17,'درآمد ناشی ازفروش'!$A$8:$Q$57,17,0),0)</f>
        <v>13302710164</v>
      </c>
      <c r="R17" s="26"/>
      <c r="S17" s="110">
        <f t="shared" si="1"/>
        <v>-36200574990</v>
      </c>
      <c r="T17" s="107"/>
      <c r="U17" s="238">
        <f>S17/درآمدها!$J$4</f>
        <v>-2.1495500113718924E-2</v>
      </c>
    </row>
    <row r="18" spans="1:21" s="215" customFormat="1" ht="42.75" customHeight="1">
      <c r="A18" s="237" t="s">
        <v>78</v>
      </c>
      <c r="B18" s="233" t="s">
        <v>192</v>
      </c>
      <c r="C18" s="110">
        <f>IFERROR(VLOOKUP(A18,'درآمد سود سهام'!$A$8:$S$13,13,0),0)</f>
        <v>0</v>
      </c>
      <c r="D18" s="110"/>
      <c r="E18" s="110">
        <f>IFERROR(VLOOKUP(A18,'درآمد ناشی از تغییر قیمت اوراق '!$A$7:$Q$44,9,0),0)</f>
        <v>-77434184791</v>
      </c>
      <c r="F18" s="110"/>
      <c r="G18" s="110">
        <f>IFERROR(VLOOKUP(A18,'درآمد ناشی ازفروش'!$A$8:$Q$57,9,0),0)</f>
        <v>0</v>
      </c>
      <c r="H18" s="26"/>
      <c r="I18" s="110">
        <f t="shared" si="0"/>
        <v>-77434184791</v>
      </c>
      <c r="J18" s="110"/>
      <c r="K18" s="238">
        <f>I18/درآمدها!$J$3</f>
        <v>6.8859165825072066E-2</v>
      </c>
      <c r="L18" s="239"/>
      <c r="M18" s="110">
        <f>IFERROR(VLOOKUP(A18,'درآمد سود سهام'!$A$8:$S$13,19,0),0)</f>
        <v>55604115600</v>
      </c>
      <c r="N18" s="110"/>
      <c r="O18" s="110">
        <f>IFERROR(VLOOKUP(A18,'درآمد ناشی از تغییر قیمت اوراق '!$A$7:$Q$44,17,0),0)</f>
        <v>12379306279</v>
      </c>
      <c r="P18" s="110"/>
      <c r="Q18" s="110">
        <f>IFERROR(VLOOKUP(A18,'درآمد ناشی ازفروش'!$A$8:$Q$57,17,0),0)</f>
        <v>123416682193</v>
      </c>
      <c r="R18" s="26"/>
      <c r="S18" s="110">
        <f t="shared" si="1"/>
        <v>191400104072</v>
      </c>
      <c r="T18" s="107"/>
      <c r="U18" s="238">
        <f>S18/درآمدها!$J$4</f>
        <v>0.11365125995877144</v>
      </c>
    </row>
    <row r="19" spans="1:21" s="215" customFormat="1" ht="42.75" customHeight="1">
      <c r="A19" s="237" t="s">
        <v>115</v>
      </c>
      <c r="B19" s="233"/>
      <c r="C19" s="110">
        <f>IFERROR(VLOOKUP(A19,'درآمد سود سهام'!$A$8:$S$13,13,0),0)</f>
        <v>0</v>
      </c>
      <c r="D19" s="110"/>
      <c r="E19" s="110">
        <f>IFERROR(VLOOKUP(A19,'درآمد ناشی از تغییر قیمت اوراق '!$A$7:$Q$44,9,0),0)</f>
        <v>-19104688391</v>
      </c>
      <c r="F19" s="110"/>
      <c r="G19" s="110">
        <f>IFERROR(VLOOKUP(A19,'درآمد ناشی ازفروش'!$A$8:$Q$57,9,0),0)</f>
        <v>0</v>
      </c>
      <c r="H19" s="26"/>
      <c r="I19" s="110">
        <f t="shared" si="0"/>
        <v>-19104688391</v>
      </c>
      <c r="J19" s="110"/>
      <c r="K19" s="238">
        <f>I19/درآمدها!$J$3</f>
        <v>1.6989045723189426E-2</v>
      </c>
      <c r="L19" s="239"/>
      <c r="M19" s="110">
        <f>IFERROR(VLOOKUP(A19,'درآمد سود سهام'!$A$8:$S$13,19,0),0)</f>
        <v>0</v>
      </c>
      <c r="N19" s="110"/>
      <c r="O19" s="110">
        <f>IFERROR(VLOOKUP(A19,'درآمد ناشی از تغییر قیمت اوراق '!$A$7:$Q$44,17,0),0)</f>
        <v>23505263450</v>
      </c>
      <c r="P19" s="110"/>
      <c r="Q19" s="110">
        <f>IFERROR(VLOOKUP(A19,'درآمد ناشی ازفروش'!$A$8:$Q$57,17,0),0)</f>
        <v>47571635757</v>
      </c>
      <c r="R19" s="26"/>
      <c r="S19" s="110">
        <f t="shared" si="1"/>
        <v>71076899207</v>
      </c>
      <c r="T19" s="107"/>
      <c r="U19" s="238">
        <f>S19/درآمدها!$J$4</f>
        <v>4.2204674798919734E-2</v>
      </c>
    </row>
    <row r="20" spans="1:21" s="215" customFormat="1" ht="42.75" customHeight="1">
      <c r="A20" s="237" t="s">
        <v>79</v>
      </c>
      <c r="B20" s="233"/>
      <c r="C20" s="110">
        <f>IFERROR(VLOOKUP(A20,'درآمد سود سهام'!$A$8:$S$13,13,0),0)</f>
        <v>0</v>
      </c>
      <c r="D20" s="110"/>
      <c r="E20" s="110">
        <f>IFERROR(VLOOKUP(A20,'درآمد ناشی از تغییر قیمت اوراق '!$A$7:$Q$44,9,0),0)</f>
        <v>-97172037148</v>
      </c>
      <c r="F20" s="110"/>
      <c r="G20" s="110">
        <f>IFERROR(VLOOKUP(A20,'درآمد ناشی ازفروش'!$A$8:$Q$57,9,0),0)</f>
        <v>0</v>
      </c>
      <c r="H20" s="26"/>
      <c r="I20" s="110">
        <f t="shared" si="0"/>
        <v>-97172037148</v>
      </c>
      <c r="J20" s="110"/>
      <c r="K20" s="238">
        <f>I20/درآمدها!$J$3</f>
        <v>8.6411259285471248E-2</v>
      </c>
      <c r="L20" s="239"/>
      <c r="M20" s="110">
        <f>IFERROR(VLOOKUP(A20,'درآمد سود سهام'!$A$8:$S$13,19,0),0)</f>
        <v>0</v>
      </c>
      <c r="N20" s="110"/>
      <c r="O20" s="110">
        <f>IFERROR(VLOOKUP(A20,'درآمد ناشی از تغییر قیمت اوراق '!$A$7:$Q$44,17,0),0)</f>
        <v>39217010234</v>
      </c>
      <c r="P20" s="110"/>
      <c r="Q20" s="110">
        <f>IFERROR(VLOOKUP(A20,'درآمد ناشی ازفروش'!$A$8:$Q$57,17,0),0)</f>
        <v>109134997961</v>
      </c>
      <c r="R20" s="26"/>
      <c r="S20" s="110">
        <f t="shared" si="1"/>
        <v>148352008195</v>
      </c>
      <c r="T20" s="107"/>
      <c r="U20" s="238">
        <f>S20/درآمدها!$J$4</f>
        <v>8.8089777853168114E-2</v>
      </c>
    </row>
    <row r="21" spans="1:21" s="215" customFormat="1" ht="42.75" customHeight="1">
      <c r="A21" s="237" t="s">
        <v>81</v>
      </c>
      <c r="B21" s="233"/>
      <c r="C21" s="110">
        <f>IFERROR(VLOOKUP(A21,'درآمد سود سهام'!$A$8:$S$13,13,0),0)</f>
        <v>0</v>
      </c>
      <c r="D21" s="110"/>
      <c r="E21" s="110">
        <f>IFERROR(VLOOKUP(A21,'درآمد ناشی از تغییر قیمت اوراق '!$A$7:$Q$44,9,0),0)</f>
        <v>-50654633148</v>
      </c>
      <c r="F21" s="110"/>
      <c r="G21" s="110">
        <f>IFERROR(VLOOKUP(A21,'درآمد ناشی ازفروش'!$A$8:$Q$57,9,0),0)</f>
        <v>0</v>
      </c>
      <c r="H21" s="26"/>
      <c r="I21" s="110">
        <f t="shared" si="0"/>
        <v>-50654633148</v>
      </c>
      <c r="J21" s="110"/>
      <c r="K21" s="238">
        <f>I21/درآمدها!$J$3</f>
        <v>4.5045166978392864E-2</v>
      </c>
      <c r="L21" s="239"/>
      <c r="M21" s="110">
        <f>IFERROR(VLOOKUP(A21,'درآمد سود سهام'!$A$8:$S$13,19,0),0)</f>
        <v>0</v>
      </c>
      <c r="N21" s="110"/>
      <c r="O21" s="110">
        <f>IFERROR(VLOOKUP(A21,'درآمد ناشی از تغییر قیمت اوراق '!$A$7:$Q$44,17,0),0)</f>
        <v>-21112498708</v>
      </c>
      <c r="P21" s="110"/>
      <c r="Q21" s="110">
        <f>IFERROR(VLOOKUP(A21,'درآمد ناشی ازفروش'!$A$8:$Q$57,17,0),0)</f>
        <v>195186667862</v>
      </c>
      <c r="R21" s="26"/>
      <c r="S21" s="110">
        <f t="shared" si="1"/>
        <v>174074169154</v>
      </c>
      <c r="T21" s="107"/>
      <c r="U21" s="238">
        <f>S21/درآمدها!$J$4</f>
        <v>0.10336331187775243</v>
      </c>
    </row>
    <row r="22" spans="1:21" s="215" customFormat="1" ht="42.75" customHeight="1">
      <c r="A22" s="237" t="s">
        <v>114</v>
      </c>
      <c r="B22" s="233"/>
      <c r="C22" s="110">
        <f>IFERROR(VLOOKUP(A22,'درآمد سود سهام'!$A$8:$S$13,13,0),0)</f>
        <v>0</v>
      </c>
      <c r="D22" s="110"/>
      <c r="E22" s="110">
        <f>IFERROR(VLOOKUP(A22,'درآمد ناشی از تغییر قیمت اوراق '!$A$7:$Q$44,9,0),0)</f>
        <v>0</v>
      </c>
      <c r="F22" s="110"/>
      <c r="G22" s="110">
        <f>IFERROR(VLOOKUP(A22,'درآمد ناشی ازفروش'!$A$8:$Q$57,9,0),0)</f>
        <v>0</v>
      </c>
      <c r="H22" s="26"/>
      <c r="I22" s="110">
        <f t="shared" si="0"/>
        <v>0</v>
      </c>
      <c r="J22" s="110"/>
      <c r="K22" s="238">
        <f>I22/درآمدها!$J$3</f>
        <v>0</v>
      </c>
      <c r="L22" s="239"/>
      <c r="M22" s="110">
        <f>IFERROR(VLOOKUP(A22,'درآمد سود سهام'!$A$8:$S$13,19,0),0)</f>
        <v>0</v>
      </c>
      <c r="N22" s="110"/>
      <c r="O22" s="110">
        <f>IFERROR(VLOOKUP(A22,'درآمد ناشی از تغییر قیمت اوراق '!$A$7:$Q$44,17,0),0)</f>
        <v>0</v>
      </c>
      <c r="P22" s="110"/>
      <c r="Q22" s="110">
        <f>IFERROR(VLOOKUP(A22,'درآمد ناشی ازفروش'!$A$8:$Q$57,17,0),0)</f>
        <v>6972888401</v>
      </c>
      <c r="R22" s="26"/>
      <c r="S22" s="110">
        <f t="shared" si="1"/>
        <v>6972888401</v>
      </c>
      <c r="T22" s="107"/>
      <c r="U22" s="238">
        <f>S22/درآمدها!$J$4</f>
        <v>4.1404238318880045E-3</v>
      </c>
    </row>
    <row r="23" spans="1:21" s="215" customFormat="1" ht="42.75" customHeight="1">
      <c r="A23" s="237" t="s">
        <v>85</v>
      </c>
      <c r="B23" s="233"/>
      <c r="C23" s="110">
        <f>IFERROR(VLOOKUP(A23,'درآمد سود سهام'!$A$8:$S$13,13,0),0)</f>
        <v>0</v>
      </c>
      <c r="D23" s="110"/>
      <c r="E23" s="110">
        <f>IFERROR(VLOOKUP(A23,'درآمد ناشی از تغییر قیمت اوراق '!$A$7:$Q$44,9,0),0)</f>
        <v>-19690093998</v>
      </c>
      <c r="F23" s="110"/>
      <c r="G23" s="110">
        <f>IFERROR(VLOOKUP(A23,'درآمد ناشی ازفروش'!$A$8:$Q$57,9,0),0)</f>
        <v>0</v>
      </c>
      <c r="H23" s="26"/>
      <c r="I23" s="110">
        <f t="shared" si="0"/>
        <v>-19690093998</v>
      </c>
      <c r="J23" s="110"/>
      <c r="K23" s="238">
        <f>I23/درآمدها!$J$3</f>
        <v>1.7509623835765167E-2</v>
      </c>
      <c r="L23" s="239"/>
      <c r="M23" s="110">
        <f>IFERROR(VLOOKUP(A23,'درآمد سود سهام'!$A$8:$S$13,19,0),0)</f>
        <v>0</v>
      </c>
      <c r="N23" s="110"/>
      <c r="O23" s="110">
        <f>IFERROR(VLOOKUP(A23,'درآمد ناشی از تغییر قیمت اوراق '!$A$7:$Q$44,17,0),0)</f>
        <v>-52913612265</v>
      </c>
      <c r="P23" s="110"/>
      <c r="Q23" s="110">
        <f>IFERROR(VLOOKUP(A23,'درآمد ناشی ازفروش'!$A$8:$Q$57,17,0),0)</f>
        <v>652330985</v>
      </c>
      <c r="R23" s="26"/>
      <c r="S23" s="110">
        <f t="shared" si="1"/>
        <v>-52261281280</v>
      </c>
      <c r="T23" s="107"/>
      <c r="U23" s="238">
        <f>S23/درآمدها!$J$4</f>
        <v>-3.1032169461608233E-2</v>
      </c>
    </row>
    <row r="24" spans="1:21" s="215" customFormat="1" ht="42.75" customHeight="1">
      <c r="A24" s="237" t="s">
        <v>74</v>
      </c>
      <c r="B24" s="233"/>
      <c r="C24" s="110">
        <f>IFERROR(VLOOKUP(A24,'درآمد سود سهام'!$A$8:$S$13,13,0),0)</f>
        <v>0</v>
      </c>
      <c r="D24" s="110"/>
      <c r="E24" s="110">
        <f>IFERROR(VLOOKUP(A24,'درآمد ناشی از تغییر قیمت اوراق '!$A$7:$Q$44,9,0),0)</f>
        <v>-24020066406</v>
      </c>
      <c r="F24" s="110"/>
      <c r="G24" s="110">
        <f>IFERROR(VLOOKUP(A24,'درآمد ناشی ازفروش'!$A$8:$Q$57,9,0),0)</f>
        <v>0</v>
      </c>
      <c r="H24" s="26"/>
      <c r="I24" s="110">
        <f t="shared" si="0"/>
        <v>-24020066406</v>
      </c>
      <c r="J24" s="110"/>
      <c r="K24" s="238">
        <f>I24/درآمدها!$J$3</f>
        <v>2.1360097484647862E-2</v>
      </c>
      <c r="L24" s="239"/>
      <c r="M24" s="110">
        <f>IFERROR(VLOOKUP(A24,'درآمد سود سهام'!$A$8:$S$13,19,0),0)</f>
        <v>0</v>
      </c>
      <c r="N24" s="110"/>
      <c r="O24" s="110">
        <f>IFERROR(VLOOKUP(A24,'درآمد ناشی از تغییر قیمت اوراق '!$A$7:$Q$44,17,0),0)</f>
        <v>-54377250065</v>
      </c>
      <c r="P24" s="110"/>
      <c r="Q24" s="110">
        <f>IFERROR(VLOOKUP(A24,'درآمد ناشی ازفروش'!$A$8:$Q$57,17,0),0)</f>
        <v>25854920791</v>
      </c>
      <c r="R24" s="26"/>
      <c r="S24" s="110">
        <f t="shared" si="1"/>
        <v>-28522329274</v>
      </c>
      <c r="T24" s="107"/>
      <c r="U24" s="238">
        <f>S24/درآمدها!$J$4</f>
        <v>-1.693624292769267E-2</v>
      </c>
    </row>
    <row r="25" spans="1:21" s="215" customFormat="1" ht="42.75" customHeight="1">
      <c r="A25" s="237" t="s">
        <v>125</v>
      </c>
      <c r="B25" s="233"/>
      <c r="C25" s="110">
        <f>IFERROR(VLOOKUP(A25,'درآمد سود سهام'!$A$8:$S$13,13,0),0)</f>
        <v>0</v>
      </c>
      <c r="D25" s="110"/>
      <c r="E25" s="110">
        <f>IFERROR(VLOOKUP(A25,'درآمد ناشی از تغییر قیمت اوراق '!$A$7:$Q$44,9,0),0)</f>
        <v>-25372646639</v>
      </c>
      <c r="F25" s="110"/>
      <c r="G25" s="110">
        <f>IFERROR(VLOOKUP(A25,'درآمد ناشی ازفروش'!$A$8:$Q$57,9,0),0)</f>
        <v>0</v>
      </c>
      <c r="H25" s="26"/>
      <c r="I25" s="110">
        <f t="shared" si="0"/>
        <v>-25372646639</v>
      </c>
      <c r="J25" s="110"/>
      <c r="K25" s="238">
        <f>I25/درآمدها!$J$3</f>
        <v>2.2562893727770275E-2</v>
      </c>
      <c r="L25" s="239"/>
      <c r="M25" s="110">
        <f>IFERROR(VLOOKUP(A25,'درآمد سود سهام'!$A$8:$S$13,19,0),0)</f>
        <v>0</v>
      </c>
      <c r="N25" s="110"/>
      <c r="O25" s="110">
        <f>IFERROR(VLOOKUP(A25,'درآمد ناشی از تغییر قیمت اوراق '!$A$7:$Q$44,17,0),0)</f>
        <v>-12092960498</v>
      </c>
      <c r="P25" s="110"/>
      <c r="Q25" s="110">
        <f>IFERROR(VLOOKUP(A25,'درآمد ناشی ازفروش'!$A$8:$Q$57,17,0),0)</f>
        <v>113045540069</v>
      </c>
      <c r="R25" s="26"/>
      <c r="S25" s="110">
        <f t="shared" si="1"/>
        <v>100952579571</v>
      </c>
      <c r="T25" s="107"/>
      <c r="U25" s="238">
        <f>S25/درآمدها!$J$4</f>
        <v>5.9944522600762405E-2</v>
      </c>
    </row>
    <row r="26" spans="1:21" s="215" customFormat="1" ht="42.6" customHeight="1">
      <c r="A26" s="237" t="s">
        <v>121</v>
      </c>
      <c r="B26" s="233"/>
      <c r="C26" s="110">
        <f>IFERROR(VLOOKUP(A26,'درآمد سود سهام'!$A$8:$S$13,13,0),0)</f>
        <v>0</v>
      </c>
      <c r="D26" s="110"/>
      <c r="E26" s="110">
        <f>IFERROR(VLOOKUP(A26,'درآمد ناشی از تغییر قیمت اوراق '!$A$7:$Q$44,9,0),0)</f>
        <v>-33760005895</v>
      </c>
      <c r="F26" s="110"/>
      <c r="G26" s="110">
        <f>IFERROR(VLOOKUP(A26,'درآمد ناشی ازفروش'!$A$8:$Q$57,9,0),0)</f>
        <v>0</v>
      </c>
      <c r="H26" s="26"/>
      <c r="I26" s="110">
        <f t="shared" si="0"/>
        <v>-33760005895</v>
      </c>
      <c r="J26" s="110"/>
      <c r="K26" s="238">
        <f>I26/درآمدها!$J$3</f>
        <v>3.002144144028502E-2</v>
      </c>
      <c r="L26" s="239"/>
      <c r="M26" s="110">
        <f>IFERROR(VLOOKUP(A26,'درآمد سود سهام'!$A$8:$S$13,19,0),0)</f>
        <v>0</v>
      </c>
      <c r="N26" s="110"/>
      <c r="O26" s="110">
        <f>IFERROR(VLOOKUP(A26,'درآمد ناشی از تغییر قیمت اوراق '!$A$7:$Q$44,17,0),0)</f>
        <v>23089415118</v>
      </c>
      <c r="P26" s="110"/>
      <c r="Q26" s="110">
        <f>IFERROR(VLOOKUP(A26,'درآمد ناشی ازفروش'!$A$8:$Q$57,17,0),0)</f>
        <v>896075874</v>
      </c>
      <c r="R26" s="26"/>
      <c r="S26" s="110">
        <f t="shared" si="1"/>
        <v>23985490992</v>
      </c>
      <c r="T26" s="107"/>
      <c r="U26" s="238">
        <f>S26/درآمدها!$J$4</f>
        <v>1.424231865069998E-2</v>
      </c>
    </row>
    <row r="27" spans="1:21" s="215" customFormat="1" ht="42.75" customHeight="1">
      <c r="A27" s="237" t="s">
        <v>77</v>
      </c>
      <c r="B27" s="233"/>
      <c r="C27" s="110">
        <f>IFERROR(VLOOKUP(A27,'درآمد سود سهام'!$A$8:$S$13,13,0),0)</f>
        <v>0</v>
      </c>
      <c r="D27" s="110"/>
      <c r="E27" s="110">
        <f>IFERROR(VLOOKUP(A27,'درآمد ناشی از تغییر قیمت اوراق '!$A$7:$Q$44,9,0),0)</f>
        <v>-39102426490</v>
      </c>
      <c r="F27" s="110"/>
      <c r="G27" s="110">
        <f>IFERROR(VLOOKUP(A27,'درآمد ناشی ازفروش'!$A$8:$Q$57,9,0),0)</f>
        <v>0</v>
      </c>
      <c r="H27" s="26"/>
      <c r="I27" s="110">
        <f t="shared" si="0"/>
        <v>-39102426490</v>
      </c>
      <c r="J27" s="110"/>
      <c r="K27" s="238">
        <f>I27/درآمدها!$J$3</f>
        <v>3.4772245321688343E-2</v>
      </c>
      <c r="L27" s="239"/>
      <c r="M27" s="110">
        <f>IFERROR(VLOOKUP(A27,'درآمد سود سهام'!$A$8:$S$13,19,0),0)</f>
        <v>0</v>
      </c>
      <c r="N27" s="110"/>
      <c r="O27" s="110">
        <f>IFERROR(VLOOKUP(A27,'درآمد ناشی از تغییر قیمت اوراق '!$A$7:$Q$44,17,0),0)</f>
        <v>-33068510136</v>
      </c>
      <c r="P27" s="110"/>
      <c r="Q27" s="110">
        <f>IFERROR(VLOOKUP(A27,'درآمد ناشی ازفروش'!$A$8:$Q$57,17,0),0)</f>
        <v>76057385381</v>
      </c>
      <c r="R27" s="26"/>
      <c r="S27" s="110">
        <f t="shared" si="1"/>
        <v>42988875245</v>
      </c>
      <c r="T27" s="107"/>
      <c r="U27" s="238">
        <f>S27/درآمدها!$J$4</f>
        <v>2.5526317550834742E-2</v>
      </c>
    </row>
    <row r="28" spans="1:21" s="215" customFormat="1" ht="42.75" customHeight="1">
      <c r="A28" s="237" t="s">
        <v>103</v>
      </c>
      <c r="B28" s="233"/>
      <c r="C28" s="110">
        <f>IFERROR(VLOOKUP(A28,'درآمد سود سهام'!$A$8:$S$13,13,0),0)</f>
        <v>0</v>
      </c>
      <c r="D28" s="110"/>
      <c r="E28" s="110">
        <f>IFERROR(VLOOKUP(A28,'درآمد ناشی از تغییر قیمت اوراق '!$A$7:$Q$44,9,0),0)</f>
        <v>-2514699808</v>
      </c>
      <c r="F28" s="110"/>
      <c r="G28" s="110">
        <f>IFERROR(VLOOKUP(A28,'درآمد ناشی ازفروش'!$A$8:$Q$57,9,0),0)</f>
        <v>0</v>
      </c>
      <c r="H28" s="26"/>
      <c r="I28" s="110">
        <f t="shared" si="0"/>
        <v>-2514699808</v>
      </c>
      <c r="J28" s="110"/>
      <c r="K28" s="238">
        <f>I28/درآمدها!$J$3</f>
        <v>2.2362233365886084E-3</v>
      </c>
      <c r="L28" s="239"/>
      <c r="M28" s="110">
        <f>IFERROR(VLOOKUP(A28,'درآمد سود سهام'!$A$8:$S$13,19,0),0)</f>
        <v>0</v>
      </c>
      <c r="N28" s="110"/>
      <c r="O28" s="110">
        <f>IFERROR(VLOOKUP(A28,'درآمد ناشی از تغییر قیمت اوراق '!$A$7:$Q$44,17,0),0)</f>
        <v>-6742604970</v>
      </c>
      <c r="P28" s="110"/>
      <c r="Q28" s="110">
        <f>IFERROR(VLOOKUP(A28,'درآمد ناشی ازفروش'!$A$8:$Q$57,17,0),0)</f>
        <v>6834815929</v>
      </c>
      <c r="R28" s="26"/>
      <c r="S28" s="110">
        <f t="shared" si="1"/>
        <v>92210959</v>
      </c>
      <c r="T28" s="107"/>
      <c r="U28" s="238">
        <f>S28/درآمدها!$J$4</f>
        <v>5.4753845214286502E-5</v>
      </c>
    </row>
    <row r="29" spans="1:21" s="215" customFormat="1" ht="44.45" customHeight="1">
      <c r="A29" s="237" t="s">
        <v>122</v>
      </c>
      <c r="B29" s="233"/>
      <c r="C29" s="110">
        <f>IFERROR(VLOOKUP(A29,'درآمد سود سهام'!$A$8:$S$13,13,0),0)</f>
        <v>0</v>
      </c>
      <c r="D29" s="110"/>
      <c r="E29" s="110">
        <f>IFERROR(VLOOKUP(A29,'درآمد ناشی از تغییر قیمت اوراق '!$A$7:$Q$44,9,0),0)</f>
        <v>-45634699915</v>
      </c>
      <c r="F29" s="110"/>
      <c r="G29" s="110">
        <f>IFERROR(VLOOKUP(A29,'درآمد ناشی ازفروش'!$A$8:$Q$57,9,0),0)</f>
        <v>0</v>
      </c>
      <c r="H29" s="26"/>
      <c r="I29" s="110">
        <f t="shared" si="0"/>
        <v>-45634699915</v>
      </c>
      <c r="J29" s="110"/>
      <c r="K29" s="238">
        <f>I29/درآمدها!$J$3</f>
        <v>4.0581138386177176E-2</v>
      </c>
      <c r="L29" s="239"/>
      <c r="M29" s="110">
        <f>IFERROR(VLOOKUP(A29,'درآمد سود سهام'!$A$8:$S$13,19,0),0)</f>
        <v>0</v>
      </c>
      <c r="N29" s="110"/>
      <c r="O29" s="110">
        <f>IFERROR(VLOOKUP(A29,'درآمد ناشی از تغییر قیمت اوراق '!$A$7:$Q$44,17,0),0)</f>
        <v>-7015551329</v>
      </c>
      <c r="P29" s="110"/>
      <c r="Q29" s="110">
        <f>IFERROR(VLOOKUP(A29,'درآمد ناشی ازفروش'!$A$8:$Q$57,17,0),0)</f>
        <v>36295429071</v>
      </c>
      <c r="R29" s="26"/>
      <c r="S29" s="110">
        <f t="shared" si="1"/>
        <v>29279877742</v>
      </c>
      <c r="T29" s="107"/>
      <c r="U29" s="238">
        <f>S29/درآمدها!$J$4</f>
        <v>1.7386066809897297E-2</v>
      </c>
    </row>
    <row r="30" spans="1:21" s="215" customFormat="1" ht="42.75" customHeight="1">
      <c r="A30" s="237" t="s">
        <v>124</v>
      </c>
      <c r="B30" s="233"/>
      <c r="C30" s="110">
        <f>IFERROR(VLOOKUP(A30,'درآمد سود سهام'!$A$8:$S$13,13,0),0)</f>
        <v>0</v>
      </c>
      <c r="D30" s="110"/>
      <c r="E30" s="110">
        <f>IFERROR(VLOOKUP(A30,'درآمد ناشی از تغییر قیمت اوراق '!$A$7:$Q$44,9,0),0)</f>
        <v>0</v>
      </c>
      <c r="F30" s="110"/>
      <c r="G30" s="110">
        <f>IFERROR(VLOOKUP(A30,'درآمد ناشی ازفروش'!$A$8:$Q$57,9,0),0)</f>
        <v>0</v>
      </c>
      <c r="H30" s="26"/>
      <c r="I30" s="110">
        <f t="shared" si="0"/>
        <v>0</v>
      </c>
      <c r="J30" s="110"/>
      <c r="K30" s="238">
        <f>I30/درآمدها!$J$3</f>
        <v>0</v>
      </c>
      <c r="L30" s="239"/>
      <c r="M30" s="110">
        <f>IFERROR(VLOOKUP(A30,'درآمد سود سهام'!$A$8:$S$13,19,0),0)</f>
        <v>0</v>
      </c>
      <c r="N30" s="110"/>
      <c r="O30" s="110">
        <f>IFERROR(VLOOKUP(A30,'درآمد ناشی از تغییر قیمت اوراق '!$A$7:$Q$44,17,0),0)</f>
        <v>0</v>
      </c>
      <c r="P30" s="110"/>
      <c r="Q30" s="110">
        <f>IFERROR(VLOOKUP(A30,'درآمد ناشی ازفروش'!$A$8:$Q$57,17,0),0)</f>
        <v>-31150232608</v>
      </c>
      <c r="R30" s="26"/>
      <c r="S30" s="110">
        <f t="shared" si="1"/>
        <v>-31150232608</v>
      </c>
      <c r="T30" s="107"/>
      <c r="U30" s="238">
        <f>S30/درآمدها!$J$4</f>
        <v>-1.8496662794792666E-2</v>
      </c>
    </row>
    <row r="31" spans="1:21" s="215" customFormat="1" ht="42.75" customHeight="1">
      <c r="A31" s="237" t="s">
        <v>118</v>
      </c>
      <c r="B31" s="233"/>
      <c r="C31" s="110">
        <f>IFERROR(VLOOKUP(A31,'درآمد سود سهام'!$A$8:$S$13,13,0),0)</f>
        <v>0</v>
      </c>
      <c r="D31" s="110"/>
      <c r="E31" s="110">
        <f>IFERROR(VLOOKUP(A31,'درآمد ناشی از تغییر قیمت اوراق '!$A$7:$Q$44,9,0),0)</f>
        <v>-44553934005</v>
      </c>
      <c r="F31" s="110"/>
      <c r="G31" s="110">
        <f>IFERROR(VLOOKUP(A31,'درآمد ناشی ازفروش'!$A$8:$Q$57,9,0),0)</f>
        <v>0</v>
      </c>
      <c r="H31" s="26"/>
      <c r="I31" s="110">
        <f t="shared" si="0"/>
        <v>-44553934005</v>
      </c>
      <c r="J31" s="110"/>
      <c r="K31" s="238">
        <f>I31/درآمدها!$J$3</f>
        <v>3.9620055897665922E-2</v>
      </c>
      <c r="L31" s="239"/>
      <c r="M31" s="110">
        <f>IFERROR(VLOOKUP(A31,'درآمد سود سهام'!$A$8:$S$13,19,0),0)</f>
        <v>0</v>
      </c>
      <c r="N31" s="110"/>
      <c r="O31" s="110">
        <f>IFERROR(VLOOKUP(A31,'درآمد ناشی از تغییر قیمت اوراق '!$A$7:$Q$44,17,0),0)</f>
        <v>19120409850</v>
      </c>
      <c r="P31" s="110"/>
      <c r="Q31" s="110">
        <f>IFERROR(VLOOKUP(A31,'درآمد ناشی ازفروش'!$A$8:$Q$57,17,0),0)</f>
        <v>95307345592</v>
      </c>
      <c r="R31" s="26"/>
      <c r="S31" s="110">
        <f t="shared" si="1"/>
        <v>114427755442</v>
      </c>
      <c r="T31" s="107"/>
      <c r="U31" s="238">
        <f>S31/درآمدها!$J$4</f>
        <v>6.7945932648737536E-2</v>
      </c>
    </row>
    <row r="32" spans="1:21" s="215" customFormat="1" ht="42.75" customHeight="1">
      <c r="A32" s="237" t="s">
        <v>95</v>
      </c>
      <c r="B32" s="233"/>
      <c r="C32" s="110">
        <f>IFERROR(VLOOKUP(A32,'درآمد سود سهام'!$A$8:$S$13,13,0),0)</f>
        <v>0</v>
      </c>
      <c r="D32" s="110"/>
      <c r="E32" s="110">
        <f>IFERROR(VLOOKUP(A32,'درآمد ناشی از تغییر قیمت اوراق '!$A$7:$Q$44,9,0),0)</f>
        <v>-50616753941</v>
      </c>
      <c r="F32" s="110"/>
      <c r="G32" s="110">
        <f>IFERROR(VLOOKUP(A32,'درآمد ناشی ازفروش'!$A$8:$Q$57,9,0),0)</f>
        <v>0</v>
      </c>
      <c r="H32" s="26"/>
      <c r="I32" s="110">
        <f t="shared" si="0"/>
        <v>-50616753941</v>
      </c>
      <c r="J32" s="110"/>
      <c r="K32" s="238">
        <f>I32/درآمدها!$J$3</f>
        <v>4.5011482493908718E-2</v>
      </c>
      <c r="L32" s="239"/>
      <c r="M32" s="110">
        <f>IFERROR(VLOOKUP(A32,'درآمد سود سهام'!$A$8:$S$13,19,0),0)</f>
        <v>0</v>
      </c>
      <c r="N32" s="110"/>
      <c r="O32" s="110">
        <f>IFERROR(VLOOKUP(A32,'درآمد ناشی از تغییر قیمت اوراق '!$A$7:$Q$44,17,0),0)</f>
        <v>-1595873421</v>
      </c>
      <c r="P32" s="110"/>
      <c r="Q32" s="110">
        <f>IFERROR(VLOOKUP(A32,'درآمد ناشی ازفروش'!$A$8:$Q$57,17,0),0)</f>
        <v>50714671827</v>
      </c>
      <c r="R32" s="26"/>
      <c r="S32" s="110">
        <f t="shared" si="1"/>
        <v>49118798406</v>
      </c>
      <c r="T32" s="107"/>
      <c r="U32" s="238">
        <f>S32/درآمدها!$J$4</f>
        <v>2.9166197968224866E-2</v>
      </c>
    </row>
    <row r="33" spans="1:21" s="215" customFormat="1" ht="42.75" customHeight="1">
      <c r="A33" s="237" t="s">
        <v>94</v>
      </c>
      <c r="B33" s="233"/>
      <c r="C33" s="110">
        <f>IFERROR(VLOOKUP(A33,'درآمد سود سهام'!$A$8:$S$13,13,0),0)</f>
        <v>0</v>
      </c>
      <c r="D33" s="110"/>
      <c r="E33" s="110">
        <f>IFERROR(VLOOKUP(A33,'درآمد ناشی از تغییر قیمت اوراق '!$A$7:$Q$44,9,0),0)</f>
        <v>-32643749899</v>
      </c>
      <c r="F33" s="110"/>
      <c r="G33" s="110">
        <f>IFERROR(VLOOKUP(A33,'درآمد ناشی ازفروش'!$A$8:$Q$57,9,0),0)</f>
        <v>0</v>
      </c>
      <c r="H33" s="26"/>
      <c r="I33" s="110">
        <f t="shared" si="0"/>
        <v>-32643749899</v>
      </c>
      <c r="J33" s="110"/>
      <c r="K33" s="238">
        <f>I33/درآمدها!$J$3</f>
        <v>2.9028799018346218E-2</v>
      </c>
      <c r="L33" s="239"/>
      <c r="M33" s="110">
        <f>IFERROR(VLOOKUP(A33,'درآمد سود سهام'!$A$8:$S$13,19,0),0)</f>
        <v>0</v>
      </c>
      <c r="N33" s="110"/>
      <c r="O33" s="110">
        <f>IFERROR(VLOOKUP(A33,'درآمد ناشی از تغییر قیمت اوراق '!$A$7:$Q$44,17,0),0)</f>
        <v>98316615913</v>
      </c>
      <c r="P33" s="110"/>
      <c r="Q33" s="110">
        <f>IFERROR(VLOOKUP(A33,'درآمد ناشی ازفروش'!$A$8:$Q$57,17,0),0)</f>
        <v>125957627987</v>
      </c>
      <c r="R33" s="26"/>
      <c r="S33" s="110">
        <f t="shared" si="1"/>
        <v>224274243900</v>
      </c>
      <c r="T33" s="107"/>
      <c r="U33" s="238">
        <f>S33/درآمدها!$J$4</f>
        <v>0.13317155974976616</v>
      </c>
    </row>
    <row r="34" spans="1:21" s="215" customFormat="1" ht="42.75" customHeight="1">
      <c r="A34" s="237" t="s">
        <v>96</v>
      </c>
      <c r="B34" s="233"/>
      <c r="C34" s="110">
        <f>IFERROR(VLOOKUP(A34,'درآمد سود سهام'!$A$8:$S$13,13,0),0)</f>
        <v>0</v>
      </c>
      <c r="D34" s="110"/>
      <c r="E34" s="110">
        <f>IFERROR(VLOOKUP(A34,'درآمد ناشی از تغییر قیمت اوراق '!$A$7:$Q$44,9,0),0)</f>
        <v>-34806828410</v>
      </c>
      <c r="F34" s="110"/>
      <c r="G34" s="110">
        <f>IFERROR(VLOOKUP(A34,'درآمد ناشی ازفروش'!$A$8:$Q$57,9,0),0)</f>
        <v>0</v>
      </c>
      <c r="H34" s="26"/>
      <c r="I34" s="110">
        <f t="shared" si="0"/>
        <v>-34806828410</v>
      </c>
      <c r="J34" s="110"/>
      <c r="K34" s="238">
        <f>I34/درآمدها!$J$3</f>
        <v>3.0952339406659455E-2</v>
      </c>
      <c r="L34" s="239"/>
      <c r="M34" s="110">
        <f>IFERROR(VLOOKUP(A34,'درآمد سود سهام'!$A$8:$S$13,19,0),0)</f>
        <v>0</v>
      </c>
      <c r="N34" s="110"/>
      <c r="O34" s="110">
        <f>IFERROR(VLOOKUP(A34,'درآمد ناشی از تغییر قیمت اوراق '!$A$7:$Q$44,17,0),0)</f>
        <v>81058723400</v>
      </c>
      <c r="P34" s="110"/>
      <c r="Q34" s="110">
        <f>IFERROR(VLOOKUP(A34,'درآمد ناشی ازفروش'!$A$8:$Q$57,17,0),0)</f>
        <v>104940282961</v>
      </c>
      <c r="R34" s="26"/>
      <c r="S34" s="110">
        <f t="shared" si="1"/>
        <v>185999006361</v>
      </c>
      <c r="T34" s="107"/>
      <c r="U34" s="238">
        <f>S34/درآمدها!$J$4</f>
        <v>0.11044414801391757</v>
      </c>
    </row>
    <row r="35" spans="1:21" s="215" customFormat="1" ht="42.75" customHeight="1">
      <c r="A35" s="237" t="s">
        <v>76</v>
      </c>
      <c r="B35" s="233"/>
      <c r="C35" s="110">
        <f>IFERROR(VLOOKUP(A35,'درآمد سود سهام'!$A$8:$S$13,13,0),0)</f>
        <v>0</v>
      </c>
      <c r="D35" s="110"/>
      <c r="E35" s="110">
        <f>IFERROR(VLOOKUP(A35,'درآمد ناشی از تغییر قیمت اوراق '!$A$7:$Q$44,9,0),0)</f>
        <v>0</v>
      </c>
      <c r="F35" s="110"/>
      <c r="G35" s="110">
        <f>IFERROR(VLOOKUP(A35,'درآمد ناشی ازفروش'!$A$8:$Q$57,9,0),0)</f>
        <v>0</v>
      </c>
      <c r="H35" s="26"/>
      <c r="I35" s="110">
        <f t="shared" si="0"/>
        <v>0</v>
      </c>
      <c r="J35" s="110"/>
      <c r="K35" s="238">
        <f>I35/درآمدها!$J$3</f>
        <v>0</v>
      </c>
      <c r="L35" s="239"/>
      <c r="M35" s="110">
        <f>IFERROR(VLOOKUP(A35,'درآمد سود سهام'!$A$8:$S$13,19,0),0)</f>
        <v>0</v>
      </c>
      <c r="N35" s="110"/>
      <c r="O35" s="110">
        <f>IFERROR(VLOOKUP(A35,'درآمد ناشی از تغییر قیمت اوراق '!$A$7:$Q$44,17,0),0)</f>
        <v>0</v>
      </c>
      <c r="P35" s="110"/>
      <c r="Q35" s="110">
        <f>IFERROR(VLOOKUP(A35,'درآمد ناشی ازفروش'!$A$8:$Q$57,17,0),0)</f>
        <v>69560218761</v>
      </c>
      <c r="R35" s="26"/>
      <c r="S35" s="110">
        <f t="shared" si="1"/>
        <v>69560218761</v>
      </c>
      <c r="T35" s="107"/>
      <c r="U35" s="238">
        <f>S35/درآمدها!$J$4</f>
        <v>4.1304086763827082E-2</v>
      </c>
    </row>
    <row r="36" spans="1:21" s="215" customFormat="1" ht="42.75" customHeight="1">
      <c r="A36" s="237" t="s">
        <v>123</v>
      </c>
      <c r="B36" s="233"/>
      <c r="C36" s="110">
        <f>IFERROR(VLOOKUP(A36,'درآمد سود سهام'!$A$8:$S$13,13,0),0)</f>
        <v>0</v>
      </c>
      <c r="D36" s="110"/>
      <c r="E36" s="110">
        <f>IFERROR(VLOOKUP(A36,'درآمد ناشی از تغییر قیمت اوراق '!$A$7:$Q$44,9,0),0)</f>
        <v>-15206783224</v>
      </c>
      <c r="F36" s="110"/>
      <c r="G36" s="110">
        <f>IFERROR(VLOOKUP(A36,'درآمد ناشی ازفروش'!$A$8:$Q$57,9,0),0)</f>
        <v>0</v>
      </c>
      <c r="H36" s="26"/>
      <c r="I36" s="110">
        <f t="shared" si="0"/>
        <v>-15206783224</v>
      </c>
      <c r="J36" s="110"/>
      <c r="K36" s="238">
        <f>I36/درآمدها!$J$3</f>
        <v>1.3522792427060525E-2</v>
      </c>
      <c r="L36" s="239"/>
      <c r="M36" s="110">
        <f>IFERROR(VLOOKUP(A36,'درآمد سود سهام'!$A$8:$S$13,19,0),0)</f>
        <v>0</v>
      </c>
      <c r="N36" s="110"/>
      <c r="O36" s="110">
        <f>IFERROR(VLOOKUP(A36,'درآمد ناشی از تغییر قیمت اوراق '!$A$7:$Q$44,17,0),0)</f>
        <v>-28136037540</v>
      </c>
      <c r="P36" s="110"/>
      <c r="Q36" s="110">
        <f>IFERROR(VLOOKUP(A36,'درآمد ناشی ازفروش'!$A$8:$Q$57,17,0),0)</f>
        <v>7942695230</v>
      </c>
      <c r="R36" s="26"/>
      <c r="S36" s="110">
        <f t="shared" si="1"/>
        <v>-20193342310</v>
      </c>
      <c r="T36" s="107"/>
      <c r="U36" s="238">
        <f>S36/درآمدها!$J$4</f>
        <v>-1.1990582802645427E-2</v>
      </c>
    </row>
    <row r="37" spans="1:21" s="215" customFormat="1" ht="42.75" customHeight="1">
      <c r="A37" s="237" t="s">
        <v>108</v>
      </c>
      <c r="B37" s="233"/>
      <c r="C37" s="110">
        <f>IFERROR(VLOOKUP(A37,'درآمد سود سهام'!$A$8:$S$13,13,0),0)</f>
        <v>0</v>
      </c>
      <c r="D37" s="110"/>
      <c r="E37" s="110">
        <f>IFERROR(VLOOKUP(A37,'درآمد ناشی از تغییر قیمت اوراق '!$A$7:$Q$44,9,0),0)</f>
        <v>0</v>
      </c>
      <c r="F37" s="110"/>
      <c r="G37" s="110">
        <f>IFERROR(VLOOKUP(A37,'درآمد ناشی ازفروش'!$A$8:$Q$57,9,0),0)</f>
        <v>0</v>
      </c>
      <c r="H37" s="26"/>
      <c r="I37" s="110">
        <f t="shared" si="0"/>
        <v>0</v>
      </c>
      <c r="J37" s="110"/>
      <c r="K37" s="238">
        <f>I37/درآمدها!$J$3</f>
        <v>0</v>
      </c>
      <c r="L37" s="239"/>
      <c r="M37" s="110">
        <f>IFERROR(VLOOKUP(A37,'درآمد سود سهام'!$A$8:$S$13,19,0),0)</f>
        <v>0</v>
      </c>
      <c r="N37" s="110"/>
      <c r="O37" s="110">
        <f>IFERROR(VLOOKUP(A37,'درآمد ناشی از تغییر قیمت اوراق '!$A$7:$Q$44,17,0),0)</f>
        <v>0</v>
      </c>
      <c r="P37" s="110"/>
      <c r="Q37" s="110">
        <f>IFERROR(VLOOKUP(A37,'درآمد ناشی ازفروش'!$A$8:$Q$57,17,0),0)</f>
        <v>216592862015</v>
      </c>
      <c r="R37" s="26"/>
      <c r="S37" s="110">
        <f t="shared" si="1"/>
        <v>216592862015</v>
      </c>
      <c r="T37" s="107"/>
      <c r="U37" s="238">
        <f>S37/درآمدها!$J$4</f>
        <v>0.12861044034135491</v>
      </c>
    </row>
    <row r="38" spans="1:21" s="215" customFormat="1" ht="42.75" customHeight="1">
      <c r="A38" s="237" t="s">
        <v>126</v>
      </c>
      <c r="B38" s="233"/>
      <c r="C38" s="110">
        <f>IFERROR(VLOOKUP(A38,'درآمد سود سهام'!$A$8:$S$13,13,0),0)</f>
        <v>0</v>
      </c>
      <c r="D38" s="110"/>
      <c r="E38" s="110">
        <f>IFERROR(VLOOKUP(A38,'درآمد ناشی از تغییر قیمت اوراق '!$A$7:$Q$44,9,0),0)</f>
        <v>-36589175907</v>
      </c>
      <c r="F38" s="110"/>
      <c r="G38" s="110">
        <f>IFERROR(VLOOKUP(A38,'درآمد ناشی ازفروش'!$A$8:$Q$57,9,0),0)</f>
        <v>0</v>
      </c>
      <c r="H38" s="26"/>
      <c r="I38" s="110">
        <f t="shared" si="0"/>
        <v>-36589175907</v>
      </c>
      <c r="J38" s="110"/>
      <c r="K38" s="238">
        <f>I38/درآمدها!$J$3</f>
        <v>3.2537310723721603E-2</v>
      </c>
      <c r="L38" s="239"/>
      <c r="M38" s="110">
        <f>IFERROR(VLOOKUP(A38,'درآمد سود سهام'!$A$8:$S$13,19,0),0)</f>
        <v>685</v>
      </c>
      <c r="N38" s="110"/>
      <c r="O38" s="110">
        <f>IFERROR(VLOOKUP(A38,'درآمد ناشی از تغییر قیمت اوراق '!$A$7:$Q$44,17,0),0)</f>
        <v>-122834529507</v>
      </c>
      <c r="P38" s="110"/>
      <c r="Q38" s="110">
        <f>IFERROR(VLOOKUP(A38,'درآمد ناشی ازفروش'!$A$8:$Q$57,17,0),0)</f>
        <v>50873112143</v>
      </c>
      <c r="R38" s="26"/>
      <c r="S38" s="110">
        <f t="shared" si="1"/>
        <v>-71961416679</v>
      </c>
      <c r="T38" s="107"/>
      <c r="U38" s="238">
        <f>S38/درآمدها!$J$4</f>
        <v>-4.2729891468136029E-2</v>
      </c>
    </row>
    <row r="39" spans="1:21" s="215" customFormat="1" ht="42.75" customHeight="1">
      <c r="A39" s="237" t="s">
        <v>83</v>
      </c>
      <c r="B39" s="233"/>
      <c r="C39" s="110">
        <f>IFERROR(VLOOKUP(A39,'درآمد سود سهام'!$A$8:$S$13,13,0),0)</f>
        <v>0</v>
      </c>
      <c r="D39" s="110"/>
      <c r="E39" s="110">
        <f>IFERROR(VLOOKUP(A39,'درآمد ناشی از تغییر قیمت اوراق '!$A$7:$Q$44,9,0),0)</f>
        <v>-6338991028</v>
      </c>
      <c r="F39" s="110"/>
      <c r="G39" s="110">
        <f>IFERROR(VLOOKUP(A39,'درآمد ناشی ازفروش'!$A$8:$Q$57,9,0),0)</f>
        <v>0</v>
      </c>
      <c r="H39" s="26"/>
      <c r="I39" s="110">
        <f t="shared" si="0"/>
        <v>-6338991028</v>
      </c>
      <c r="J39" s="110"/>
      <c r="K39" s="238">
        <f>I39/درآمدها!$J$3</f>
        <v>5.6370146536549991E-3</v>
      </c>
      <c r="L39" s="239"/>
      <c r="M39" s="110">
        <f>IFERROR(VLOOKUP(A39,'درآمد سود سهام'!$A$8:$S$13,19,0),0)</f>
        <v>0</v>
      </c>
      <c r="N39" s="110"/>
      <c r="O39" s="110">
        <f>IFERROR(VLOOKUP(A39,'درآمد ناشی از تغییر قیمت اوراق '!$A$7:$Q$44,17,0),0)</f>
        <v>-32963829865</v>
      </c>
      <c r="P39" s="110"/>
      <c r="Q39" s="110">
        <f>IFERROR(VLOOKUP(A39,'درآمد ناشی ازفروش'!$A$8:$Q$57,17,0),0)</f>
        <v>-4311802926</v>
      </c>
      <c r="R39" s="26"/>
      <c r="S39" s="110">
        <f t="shared" si="1"/>
        <v>-37275632791</v>
      </c>
      <c r="T39" s="107"/>
      <c r="U39" s="238">
        <f>S39/درآمدها!$J$4</f>
        <v>-2.2133857517987601E-2</v>
      </c>
    </row>
    <row r="40" spans="1:21" s="215" customFormat="1" ht="42.75" customHeight="1">
      <c r="A40" s="237" t="s">
        <v>101</v>
      </c>
      <c r="C40" s="110">
        <f>IFERROR(VLOOKUP(A40,'درآمد سود سهام'!$A$8:$S$13,13,0),0)</f>
        <v>0</v>
      </c>
      <c r="D40" s="110"/>
      <c r="E40" s="110">
        <f>IFERROR(VLOOKUP(A40,'درآمد ناشی از تغییر قیمت اوراق '!$A$7:$Q$44,9,0),0)</f>
        <v>-12620782595</v>
      </c>
      <c r="F40" s="110"/>
      <c r="G40" s="110">
        <f>IFERROR(VLOOKUP(A40,'درآمد ناشی ازفروش'!$A$8:$Q$57,9,0),0)</f>
        <v>0</v>
      </c>
      <c r="I40" s="110">
        <f t="shared" si="0"/>
        <v>-12620782595</v>
      </c>
      <c r="K40" s="238">
        <f>I40/درآمدها!$J$3</f>
        <v>1.1223164083110446E-2</v>
      </c>
      <c r="M40" s="110">
        <f>IFERROR(VLOOKUP(A40,'درآمد سود سهام'!$A$8:$S$13,19,0),0)</f>
        <v>0</v>
      </c>
      <c r="N40" s="110"/>
      <c r="O40" s="110">
        <f>IFERROR(VLOOKUP(A40,'درآمد ناشی از تغییر قیمت اوراق '!$A$7:$Q$44,17,0),0)</f>
        <v>21242197811</v>
      </c>
      <c r="P40" s="110"/>
      <c r="Q40" s="110">
        <f>IFERROR(VLOOKUP(A40,'درآمد ناشی ازفروش'!$A$8:$Q$57,17,0),0)</f>
        <v>46815223220</v>
      </c>
      <c r="S40" s="110">
        <f t="shared" si="1"/>
        <v>68057421031</v>
      </c>
      <c r="U40" s="238">
        <f>S40/درآمدها!$J$4</f>
        <v>4.0411742131593063E-2</v>
      </c>
    </row>
    <row r="41" spans="1:21" s="215" customFormat="1" ht="42.75" customHeight="1">
      <c r="A41" s="237" t="s">
        <v>105</v>
      </c>
      <c r="C41" s="110">
        <f>IFERROR(VLOOKUP(A41,'درآمد سود سهام'!$A$8:$S$13,13,0),0)</f>
        <v>0</v>
      </c>
      <c r="D41" s="110"/>
      <c r="E41" s="110">
        <f>IFERROR(VLOOKUP(A41,'درآمد ناشی از تغییر قیمت اوراق '!$A$7:$Q$44,9,0),0)</f>
        <v>0</v>
      </c>
      <c r="F41" s="110"/>
      <c r="G41" s="110">
        <f>IFERROR(VLOOKUP(A41,'درآمد ناشی ازفروش'!$A$8:$Q$57,9,0),0)</f>
        <v>0</v>
      </c>
      <c r="I41" s="110">
        <f t="shared" si="0"/>
        <v>0</v>
      </c>
      <c r="K41" s="238">
        <f>I41/درآمدها!$J$3</f>
        <v>0</v>
      </c>
      <c r="M41" s="110">
        <f>IFERROR(VLOOKUP(A41,'درآمد سود سهام'!$A$8:$S$13,19,0),0)</f>
        <v>0</v>
      </c>
      <c r="N41" s="110"/>
      <c r="O41" s="110">
        <f>IFERROR(VLOOKUP(A41,'درآمد ناشی از تغییر قیمت اوراق '!$A$7:$Q$44,17,0),0)</f>
        <v>0</v>
      </c>
      <c r="P41" s="110"/>
      <c r="Q41" s="110">
        <f>IFERROR(VLOOKUP(A41,'درآمد ناشی ازفروش'!$A$8:$Q$57,17,0),0)</f>
        <v>-8486945769</v>
      </c>
      <c r="S41" s="110">
        <f t="shared" si="1"/>
        <v>-8486945769</v>
      </c>
      <c r="U41" s="238">
        <f>S41/درآمدها!$J$4</f>
        <v>-5.0394543123433921E-3</v>
      </c>
    </row>
    <row r="42" spans="1:21" s="215" customFormat="1" ht="42.75" customHeight="1">
      <c r="A42" s="237" t="s">
        <v>106</v>
      </c>
      <c r="B42" s="233"/>
      <c r="C42" s="110">
        <f>IFERROR(VLOOKUP(A42,'درآمد سود سهام'!$A$8:$S$13,13,0),0)</f>
        <v>4903182284</v>
      </c>
      <c r="D42" s="110"/>
      <c r="E42" s="110">
        <f>IFERROR(VLOOKUP(A42,'درآمد ناشی از تغییر قیمت اوراق '!$A$7:$Q$44,9,0),0)</f>
        <v>-12050818913</v>
      </c>
      <c r="F42" s="110"/>
      <c r="G42" s="110">
        <f>IFERROR(VLOOKUP(A42,'درآمد ناشی ازفروش'!$A$8:$Q$57,9,0),0)</f>
        <v>0</v>
      </c>
      <c r="H42" s="26"/>
      <c r="I42" s="110">
        <f t="shared" si="0"/>
        <v>-7147636629</v>
      </c>
      <c r="J42" s="110"/>
      <c r="K42" s="238">
        <f>I42/درآمدها!$J$3</f>
        <v>6.3561112862761757E-3</v>
      </c>
      <c r="L42" s="239"/>
      <c r="M42" s="110">
        <f>IFERROR(VLOOKUP(A42,'درآمد سود سهام'!$A$8:$S$13,19,0),0)</f>
        <v>4903182284</v>
      </c>
      <c r="N42" s="110"/>
      <c r="O42" s="110">
        <f>IFERROR(VLOOKUP(A42,'درآمد ناشی از تغییر قیمت اوراق '!$A$7:$Q$44,17,0),0)</f>
        <v>-50683445693</v>
      </c>
      <c r="P42" s="110"/>
      <c r="Q42" s="110">
        <f>IFERROR(VLOOKUP(A42,'درآمد ناشی ازفروش'!$A$8:$Q$57,17,0),0)</f>
        <v>-767635252</v>
      </c>
      <c r="R42" s="26"/>
      <c r="S42" s="110">
        <f t="shared" si="1"/>
        <v>-46547898661</v>
      </c>
      <c r="T42" s="107"/>
      <c r="U42" s="238">
        <f>S42/درآمدها!$J$4</f>
        <v>-2.7639626200337945E-2</v>
      </c>
    </row>
    <row r="43" spans="1:21" s="215" customFormat="1" ht="42.75" customHeight="1">
      <c r="A43" s="237" t="s">
        <v>80</v>
      </c>
      <c r="B43" s="233"/>
      <c r="C43" s="110">
        <f>IFERROR(VLOOKUP(A43,'درآمد سود سهام'!$A$8:$S$13,13,0),0)</f>
        <v>18574567955</v>
      </c>
      <c r="D43" s="110"/>
      <c r="E43" s="110">
        <f>IFERROR(VLOOKUP(A43,'درآمد ناشی از تغییر قیمت اوراق '!$A$7:$Q$44,9,0),0)</f>
        <v>-33710526870</v>
      </c>
      <c r="F43" s="110"/>
      <c r="G43" s="110">
        <f>IFERROR(VLOOKUP(A43,'درآمد ناشی ازفروش'!$A$8:$Q$57,9,0),0)</f>
        <v>0</v>
      </c>
      <c r="H43" s="26"/>
      <c r="I43" s="110">
        <f t="shared" si="0"/>
        <v>-15135958915</v>
      </c>
      <c r="J43" s="110"/>
      <c r="K43" s="238">
        <f>I43/درآمدها!$J$3</f>
        <v>1.3459811163022681E-2</v>
      </c>
      <c r="L43" s="239"/>
      <c r="M43" s="110">
        <f>IFERROR(VLOOKUP(A43,'درآمد سود سهام'!$A$8:$S$13,19,0),0)</f>
        <v>18574567955</v>
      </c>
      <c r="N43" s="110"/>
      <c r="O43" s="110">
        <f>IFERROR(VLOOKUP(A43,'درآمد ناشی از تغییر قیمت اوراق '!$A$7:$Q$44,17,0),0)</f>
        <v>-116891631384</v>
      </c>
      <c r="P43" s="110"/>
      <c r="Q43" s="110">
        <f>IFERROR(VLOOKUP(A43,'درآمد ناشی ازفروش'!$A$8:$Q$57,17,0),0)</f>
        <v>-10455318616</v>
      </c>
      <c r="R43" s="26"/>
      <c r="S43" s="110">
        <f t="shared" si="1"/>
        <v>-108772382045</v>
      </c>
      <c r="T43" s="107"/>
      <c r="U43" s="238">
        <f>S43/درآمدها!$J$4</f>
        <v>-6.4587834620407389E-2</v>
      </c>
    </row>
    <row r="44" spans="1:21" s="215" customFormat="1" ht="42.75" customHeight="1">
      <c r="A44" s="237" t="s">
        <v>93</v>
      </c>
      <c r="B44" s="233"/>
      <c r="C44" s="110">
        <f>IFERROR(VLOOKUP(A44,'درآمد سود سهام'!$A$8:$S$13,13,0),0)</f>
        <v>0</v>
      </c>
      <c r="D44" s="110"/>
      <c r="E44" s="110">
        <f>IFERROR(VLOOKUP(A44,'درآمد ناشی از تغییر قیمت اوراق '!$A$7:$Q$44,9,0),0)</f>
        <v>0</v>
      </c>
      <c r="F44" s="110"/>
      <c r="G44" s="110">
        <f>IFERROR(VLOOKUP(A44,'درآمد ناشی ازفروش'!$A$8:$Q$57,9,0),0)</f>
        <v>0</v>
      </c>
      <c r="H44" s="26"/>
      <c r="I44" s="110">
        <f t="shared" si="0"/>
        <v>0</v>
      </c>
      <c r="J44" s="110"/>
      <c r="K44" s="238">
        <f>I44/درآمدها!$J$3</f>
        <v>0</v>
      </c>
      <c r="L44" s="239"/>
      <c r="M44" s="110">
        <f>IFERROR(VLOOKUP(A44,'درآمد سود سهام'!$A$8:$S$13,19,0),0)</f>
        <v>0</v>
      </c>
      <c r="N44" s="110"/>
      <c r="O44" s="110">
        <f>IFERROR(VLOOKUP(A44,'درآمد ناشی از تغییر قیمت اوراق '!$A$7:$Q$44,17,0),0)</f>
        <v>0</v>
      </c>
      <c r="P44" s="110"/>
      <c r="Q44" s="110">
        <f>IFERROR(VLOOKUP(A44,'درآمد ناشی ازفروش'!$A$8:$Q$57,17,0),0)</f>
        <v>-3070814367</v>
      </c>
      <c r="R44" s="26"/>
      <c r="S44" s="110">
        <f t="shared" si="1"/>
        <v>-3070814367</v>
      </c>
      <c r="T44" s="107"/>
      <c r="U44" s="238">
        <f>S44/درآمدها!$J$4</f>
        <v>-1.8234155284354561E-3</v>
      </c>
    </row>
    <row r="45" spans="1:21" s="215" customFormat="1" ht="42.75" customHeight="1">
      <c r="A45" s="237" t="s">
        <v>104</v>
      </c>
      <c r="B45" s="233"/>
      <c r="C45" s="110">
        <f>IFERROR(VLOOKUP(A45,'درآمد سود سهام'!$A$8:$S$13,13,0),0)</f>
        <v>0</v>
      </c>
      <c r="D45" s="110"/>
      <c r="E45" s="110">
        <f>IFERROR(VLOOKUP(A45,'درآمد ناشی از تغییر قیمت اوراق '!$A$7:$Q$44,9,0),0)</f>
        <v>-31281510295</v>
      </c>
      <c r="F45" s="110"/>
      <c r="G45" s="110">
        <f>IFERROR(VLOOKUP(A45,'درآمد ناشی ازفروش'!$A$8:$Q$57,9,0),0)</f>
        <v>0</v>
      </c>
      <c r="H45" s="26"/>
      <c r="I45" s="110">
        <f t="shared" si="0"/>
        <v>-31281510295</v>
      </c>
      <c r="J45" s="110"/>
      <c r="K45" s="238">
        <f>I45/درآمدها!$J$3</f>
        <v>2.7817413077647079E-2</v>
      </c>
      <c r="L45" s="239"/>
      <c r="M45" s="110">
        <f>IFERROR(VLOOKUP(A45,'درآمد سود سهام'!$A$8:$S$13,19,0),0)</f>
        <v>0</v>
      </c>
      <c r="N45" s="110"/>
      <c r="O45" s="110">
        <f>IFERROR(VLOOKUP(A45,'درآمد ناشی از تغییر قیمت اوراق '!$A$7:$Q$44,17,0),0)</f>
        <v>-4481269008</v>
      </c>
      <c r="P45" s="110"/>
      <c r="Q45" s="110">
        <f>IFERROR(VLOOKUP(A45,'درآمد ناشی ازفروش'!$A$8:$Q$57,17,0),0)</f>
        <v>44523328575</v>
      </c>
      <c r="R45" s="26"/>
      <c r="S45" s="110">
        <f t="shared" si="1"/>
        <v>40042059567</v>
      </c>
      <c r="T45" s="107"/>
      <c r="U45" s="238">
        <f>S45/درآمدها!$J$4</f>
        <v>2.3776531069292513E-2</v>
      </c>
    </row>
    <row r="46" spans="1:21" s="215" customFormat="1" ht="42.75" customHeight="1">
      <c r="A46" s="237" t="s">
        <v>117</v>
      </c>
      <c r="B46" s="233"/>
      <c r="C46" s="110">
        <f>IFERROR(VLOOKUP(A46,'درآمد سود سهام'!$A$8:$S$13,13,0),0)</f>
        <v>0</v>
      </c>
      <c r="D46" s="110"/>
      <c r="E46" s="110">
        <f>IFERROR(VLOOKUP(A46,'درآمد ناشی از تغییر قیمت اوراق '!$A$7:$Q$44,9,0),0)</f>
        <v>0</v>
      </c>
      <c r="F46" s="110"/>
      <c r="G46" s="110">
        <f>IFERROR(VLOOKUP(A46,'درآمد ناشی ازفروش'!$A$8:$Q$57,9,0),0)</f>
        <v>0</v>
      </c>
      <c r="H46" s="26"/>
      <c r="I46" s="110">
        <f t="shared" si="0"/>
        <v>0</v>
      </c>
      <c r="J46" s="110"/>
      <c r="K46" s="238">
        <f>I46/درآمدها!$J$3</f>
        <v>0</v>
      </c>
      <c r="L46" s="239"/>
      <c r="M46" s="110">
        <f>IFERROR(VLOOKUP(A46,'درآمد سود سهام'!$A$8:$S$13,19,0),0)</f>
        <v>0</v>
      </c>
      <c r="N46" s="110"/>
      <c r="O46" s="110">
        <f>IFERROR(VLOOKUP(A46,'درآمد ناشی از تغییر قیمت اوراق '!$A$7:$Q$44,17,0),0)</f>
        <v>0</v>
      </c>
      <c r="P46" s="110"/>
      <c r="Q46" s="110">
        <f>IFERROR(VLOOKUP(A46,'درآمد ناشی ازفروش'!$A$8:$Q$57,17,0),0)</f>
        <v>6407996020</v>
      </c>
      <c r="R46" s="26"/>
      <c r="S46" s="110">
        <f t="shared" si="1"/>
        <v>6407996020</v>
      </c>
      <c r="T46" s="107"/>
      <c r="U46" s="238">
        <f>S46/درآمدها!$J$4</f>
        <v>3.8049969983811136E-3</v>
      </c>
    </row>
    <row r="47" spans="1:21" s="215" customFormat="1" ht="42.75" customHeight="1">
      <c r="A47" s="237" t="s">
        <v>84</v>
      </c>
      <c r="B47" s="233"/>
      <c r="C47" s="110">
        <f>IFERROR(VLOOKUP(A47,'درآمد سود سهام'!$A$8:$S$13,13,0),0)</f>
        <v>0</v>
      </c>
      <c r="D47" s="110"/>
      <c r="E47" s="110">
        <f>IFERROR(VLOOKUP(A47,'درآمد ناشی از تغییر قیمت اوراق '!$A$7:$Q$44,9,0),0)</f>
        <v>-22345095493</v>
      </c>
      <c r="F47" s="110"/>
      <c r="G47" s="110">
        <f>IFERROR(VLOOKUP(A47,'درآمد ناشی ازفروش'!$A$8:$Q$57,9,0),0)</f>
        <v>0</v>
      </c>
      <c r="H47" s="26"/>
      <c r="I47" s="110">
        <f t="shared" si="0"/>
        <v>-22345095493</v>
      </c>
      <c r="J47" s="110"/>
      <c r="K47" s="238">
        <f>I47/درآمدها!$J$3</f>
        <v>1.9870611927826388E-2</v>
      </c>
      <c r="L47" s="239"/>
      <c r="M47" s="110">
        <f>IFERROR(VLOOKUP(A47,'درآمد سود سهام'!$A$8:$S$13,19,0),0)</f>
        <v>0</v>
      </c>
      <c r="N47" s="110"/>
      <c r="O47" s="110">
        <f>IFERROR(VLOOKUP(A47,'درآمد ناشی از تغییر قیمت اوراق '!$A$7:$Q$44,17,0),0)</f>
        <v>-57982858405</v>
      </c>
      <c r="P47" s="110"/>
      <c r="Q47" s="110">
        <f>IFERROR(VLOOKUP(A47,'درآمد ناشی ازفروش'!$A$8:$Q$57,17,0),0)</f>
        <v>3530652328</v>
      </c>
      <c r="R47" s="26"/>
      <c r="S47" s="110">
        <f t="shared" si="1"/>
        <v>-54452206077</v>
      </c>
      <c r="T47" s="107"/>
      <c r="U47" s="238">
        <f>S47/درآمدها!$J$4</f>
        <v>-3.2333116317730615E-2</v>
      </c>
    </row>
    <row r="48" spans="1:21" s="215" customFormat="1" ht="42.75" customHeight="1">
      <c r="A48" s="237" t="s">
        <v>110</v>
      </c>
      <c r="B48" s="233"/>
      <c r="C48" s="110">
        <f>IFERROR(VLOOKUP(A48,'درآمد سود سهام'!$A$8:$S$13,13,0),0)</f>
        <v>0</v>
      </c>
      <c r="D48" s="110"/>
      <c r="E48" s="110">
        <f>IFERROR(VLOOKUP(A48,'درآمد ناشی از تغییر قیمت اوراق '!$A$7:$Q$44,9,0),0)</f>
        <v>-47863750159</v>
      </c>
      <c r="F48" s="110"/>
      <c r="G48" s="110">
        <f>IFERROR(VLOOKUP(A48,'درآمد ناشی ازفروش'!$A$8:$Q$57,9,0),0)</f>
        <v>0</v>
      </c>
      <c r="H48" s="26"/>
      <c r="I48" s="110">
        <f t="shared" si="0"/>
        <v>-47863750159</v>
      </c>
      <c r="J48" s="110"/>
      <c r="K48" s="238">
        <f>I48/درآمدها!$J$3</f>
        <v>4.2563344834121254E-2</v>
      </c>
      <c r="L48" s="239"/>
      <c r="M48" s="110">
        <f>IFERROR(VLOOKUP(A48,'درآمد سود سهام'!$A$8:$S$13,19,0),0)</f>
        <v>0</v>
      </c>
      <c r="N48" s="110"/>
      <c r="O48" s="110">
        <f>IFERROR(VLOOKUP(A48,'درآمد ناشی از تغییر قیمت اوراق '!$A$7:$Q$44,17,0),0)</f>
        <v>18162335039</v>
      </c>
      <c r="P48" s="110"/>
      <c r="Q48" s="110">
        <f>IFERROR(VLOOKUP(A48,'درآمد ناشی ازفروش'!$A$8:$Q$57,17,0),0)</f>
        <v>26407174905</v>
      </c>
      <c r="R48" s="26"/>
      <c r="S48" s="110">
        <f t="shared" si="1"/>
        <v>44569509944</v>
      </c>
      <c r="T48" s="107"/>
      <c r="U48" s="238">
        <f>S48/درآمدها!$J$4</f>
        <v>2.6464880912369419E-2</v>
      </c>
    </row>
    <row r="49" spans="1:21" s="215" customFormat="1" ht="42.75" customHeight="1">
      <c r="A49" s="237" t="s">
        <v>109</v>
      </c>
      <c r="B49" s="233"/>
      <c r="C49" s="110">
        <f>IFERROR(VLOOKUP(A49,'درآمد سود سهام'!$A$8:$S$13,13,0),0)</f>
        <v>0</v>
      </c>
      <c r="D49" s="110"/>
      <c r="E49" s="110">
        <f>IFERROR(VLOOKUP(A49,'درآمد ناشی از تغییر قیمت اوراق '!$A$7:$Q$44,9,0),0)</f>
        <v>0</v>
      </c>
      <c r="F49" s="110"/>
      <c r="G49" s="110">
        <f>IFERROR(VLOOKUP(A49,'درآمد ناشی ازفروش'!$A$8:$Q$57,9,0),0)</f>
        <v>0</v>
      </c>
      <c r="H49" s="26"/>
      <c r="I49" s="110">
        <f t="shared" si="0"/>
        <v>0</v>
      </c>
      <c r="J49" s="110"/>
      <c r="K49" s="238">
        <f>I49/درآمدها!$J$3</f>
        <v>0</v>
      </c>
      <c r="L49" s="239"/>
      <c r="M49" s="110">
        <f>IFERROR(VLOOKUP(A49,'درآمد سود سهام'!$A$8:$S$13,19,0),0)</f>
        <v>0</v>
      </c>
      <c r="N49" s="110"/>
      <c r="O49" s="110">
        <f>IFERROR(VLOOKUP(A49,'درآمد ناشی از تغییر قیمت اوراق '!$A$7:$Q$44,17,0),0)</f>
        <v>0</v>
      </c>
      <c r="P49" s="110"/>
      <c r="Q49" s="110">
        <f>IFERROR(VLOOKUP(A49,'درآمد ناشی ازفروش'!$A$8:$Q$57,17,0),0)</f>
        <v>-2403609687</v>
      </c>
      <c r="R49" s="26"/>
      <c r="S49" s="110">
        <f t="shared" si="1"/>
        <v>-2403609687</v>
      </c>
      <c r="T49" s="107"/>
      <c r="U49" s="238">
        <f>S49/درآمدها!$J$4</f>
        <v>-1.4272367860045532E-3</v>
      </c>
    </row>
    <row r="50" spans="1:21" s="215" customFormat="1" ht="42.75" customHeight="1">
      <c r="A50" s="237" t="s">
        <v>116</v>
      </c>
      <c r="B50" s="233"/>
      <c r="C50" s="110">
        <f>IFERROR(VLOOKUP(A50,'درآمد سود سهام'!$A$8:$S$13,13,0),0)</f>
        <v>0</v>
      </c>
      <c r="D50" s="110"/>
      <c r="E50" s="110">
        <f>IFERROR(VLOOKUP(A50,'درآمد ناشی از تغییر قیمت اوراق '!$A$7:$Q$44,9,0),0)</f>
        <v>-12032729569</v>
      </c>
      <c r="F50" s="110"/>
      <c r="G50" s="110">
        <f>IFERROR(VLOOKUP(A50,'درآمد ناشی ازفروش'!$A$8:$Q$57,9,0),0)</f>
        <v>0</v>
      </c>
      <c r="H50" s="26"/>
      <c r="I50" s="110">
        <f t="shared" si="0"/>
        <v>-12032729569</v>
      </c>
      <c r="J50" s="110"/>
      <c r="K50" s="238">
        <f>I50/درآمدها!$J$3</f>
        <v>1.0700231725256323E-2</v>
      </c>
      <c r="L50" s="239"/>
      <c r="M50" s="110">
        <f>IFERROR(VLOOKUP(A50,'درآمد سود سهام'!$A$8:$S$13,19,0),0)</f>
        <v>0</v>
      </c>
      <c r="N50" s="110"/>
      <c r="O50" s="110">
        <f>IFERROR(VLOOKUP(A50,'درآمد ناشی از تغییر قیمت اوراق '!$A$7:$Q$44,17,0),0)</f>
        <v>-30556664203</v>
      </c>
      <c r="P50" s="110"/>
      <c r="Q50" s="110">
        <f>IFERROR(VLOOKUP(A50,'درآمد ناشی ازفروش'!$A$8:$Q$57,17,0),0)</f>
        <v>7658565466</v>
      </c>
      <c r="R50" s="26"/>
      <c r="S50" s="110">
        <f t="shared" si="1"/>
        <v>-22898098737</v>
      </c>
      <c r="T50" s="107"/>
      <c r="U50" s="238">
        <f>S50/درآمدها!$J$4</f>
        <v>-1.3596637184384421E-2</v>
      </c>
    </row>
    <row r="51" spans="1:21" s="215" customFormat="1" ht="42.75" customHeight="1">
      <c r="A51" s="237" t="s">
        <v>111</v>
      </c>
      <c r="B51" s="233"/>
      <c r="C51" s="110">
        <f>IFERROR(VLOOKUP(A51,'درآمد سود سهام'!$A$8:$S$13,13,0),0)</f>
        <v>0</v>
      </c>
      <c r="D51" s="110"/>
      <c r="E51" s="110">
        <f>IFERROR(VLOOKUP(A51,'درآمد ناشی از تغییر قیمت اوراق '!$A$7:$Q$44,9,0),0)</f>
        <v>-32714928821</v>
      </c>
      <c r="F51" s="110"/>
      <c r="G51" s="110">
        <f>IFERROR(VLOOKUP(A51,'درآمد ناشی ازفروش'!$A$8:$Q$57,9,0),0)</f>
        <v>0</v>
      </c>
      <c r="H51" s="26"/>
      <c r="I51" s="110">
        <f t="shared" si="0"/>
        <v>-32714928821</v>
      </c>
      <c r="J51" s="110"/>
      <c r="K51" s="238">
        <f>I51/درآمدها!$J$3</f>
        <v>2.9092095625735795E-2</v>
      </c>
      <c r="L51" s="239"/>
      <c r="M51" s="110">
        <f>IFERROR(VLOOKUP(A51,'درآمد سود سهام'!$A$8:$S$13,19,0),0)</f>
        <v>0</v>
      </c>
      <c r="N51" s="110"/>
      <c r="O51" s="110">
        <f>IFERROR(VLOOKUP(A51,'درآمد ناشی از تغییر قیمت اوراق '!$A$7:$Q$44,17,0),0)</f>
        <v>-34852047706</v>
      </c>
      <c r="P51" s="110"/>
      <c r="Q51" s="110">
        <f>IFERROR(VLOOKUP(A51,'درآمد ناشی ازفروش'!$A$8:$Q$57,17,0),0)</f>
        <v>10410684364</v>
      </c>
      <c r="R51" s="26"/>
      <c r="S51" s="110">
        <f t="shared" si="1"/>
        <v>-24441363342</v>
      </c>
      <c r="T51" s="107"/>
      <c r="U51" s="238">
        <f>S51/درآمدها!$J$4</f>
        <v>-1.4513010598382392E-2</v>
      </c>
    </row>
    <row r="52" spans="1:21" s="215" customFormat="1" ht="42.75" customHeight="1">
      <c r="A52" s="237" t="s">
        <v>120</v>
      </c>
      <c r="B52" s="233"/>
      <c r="C52" s="110">
        <f>IFERROR(VLOOKUP(A52,'درآمد سود سهام'!$A$8:$S$13,13,0),0)</f>
        <v>0</v>
      </c>
      <c r="D52" s="110"/>
      <c r="E52" s="110">
        <f>IFERROR(VLOOKUP(A52,'درآمد ناشی از تغییر قیمت اوراق '!$A$7:$Q$44,9,0),0)</f>
        <v>-34177357746</v>
      </c>
      <c r="F52" s="110"/>
      <c r="G52" s="110">
        <f>IFERROR(VLOOKUP(A52,'درآمد ناشی ازفروش'!$A$8:$Q$57,9,0),0)</f>
        <v>0</v>
      </c>
      <c r="H52" s="26"/>
      <c r="I52" s="110">
        <f t="shared" si="0"/>
        <v>-34177357746</v>
      </c>
      <c r="J52" s="110"/>
      <c r="K52" s="238">
        <f>I52/درآمدها!$J$3</f>
        <v>3.039257597722083E-2</v>
      </c>
      <c r="L52" s="239"/>
      <c r="M52" s="110">
        <f>IFERROR(VLOOKUP(A52,'درآمد سود سهام'!$A$8:$S$13,19,0),0)</f>
        <v>0</v>
      </c>
      <c r="N52" s="110"/>
      <c r="O52" s="110">
        <f>IFERROR(VLOOKUP(A52,'درآمد ناشی از تغییر قیمت اوراق '!$A$7:$Q$44,17,0),0)</f>
        <v>-15565123354</v>
      </c>
      <c r="P52" s="110"/>
      <c r="Q52" s="110">
        <f>IFERROR(VLOOKUP(A52,'درآمد ناشی ازفروش'!$A$8:$Q$57,17,0),0)</f>
        <v>75337811581</v>
      </c>
      <c r="R52" s="26"/>
      <c r="S52" s="110">
        <f t="shared" si="1"/>
        <v>59772688227</v>
      </c>
      <c r="T52" s="107"/>
      <c r="U52" s="238">
        <f>S52/درآمدها!$J$4</f>
        <v>3.5492359636157378E-2</v>
      </c>
    </row>
    <row r="53" spans="1:21" s="215" customFormat="1" ht="42.75" customHeight="1">
      <c r="A53" s="237" t="s">
        <v>98</v>
      </c>
      <c r="B53" s="233"/>
      <c r="C53" s="110">
        <f>IFERROR(VLOOKUP(A53,'درآمد سود سهام'!$A$8:$S$13,13,0),0)</f>
        <v>777704569</v>
      </c>
      <c r="D53" s="110"/>
      <c r="E53" s="110">
        <f>IFERROR(VLOOKUP(A53,'درآمد ناشی از تغییر قیمت اوراق '!$A$7:$Q$44,9,0),0)</f>
        <v>-22272118637</v>
      </c>
      <c r="F53" s="110"/>
      <c r="G53" s="110">
        <f>IFERROR(VLOOKUP(A53,'درآمد ناشی ازفروش'!$A$8:$Q$57,9,0),0)</f>
        <v>0</v>
      </c>
      <c r="H53" s="26"/>
      <c r="I53" s="110">
        <f t="shared" si="0"/>
        <v>-21494414068</v>
      </c>
      <c r="J53" s="110"/>
      <c r="K53" s="238">
        <f>I53/درآمدها!$J$3</f>
        <v>1.9114134495197797E-2</v>
      </c>
      <c r="L53" s="239"/>
      <c r="M53" s="110">
        <f>IFERROR(VLOOKUP(A53,'درآمد سود سهام'!$A$8:$S$13,19,0),0)</f>
        <v>39085926400</v>
      </c>
      <c r="N53" s="110"/>
      <c r="O53" s="110">
        <f>IFERROR(VLOOKUP(A53,'درآمد ناشی از تغییر قیمت اوراق '!$A$7:$Q$44,17,0),0)</f>
        <v>-95288123817</v>
      </c>
      <c r="P53" s="110"/>
      <c r="Q53" s="110">
        <f>IFERROR(VLOOKUP(A53,'درآمد ناشی ازفروش'!$A$8:$Q$57,17,0),0)</f>
        <v>8598872247</v>
      </c>
      <c r="R53" s="26"/>
      <c r="S53" s="110">
        <f t="shared" si="1"/>
        <v>-47603325170</v>
      </c>
      <c r="T53" s="107"/>
      <c r="U53" s="238">
        <f>S53/درآمدها!$J$4</f>
        <v>-2.8266326761047227E-2</v>
      </c>
    </row>
    <row r="54" spans="1:21" s="215" customFormat="1" ht="42.75" customHeight="1">
      <c r="A54" s="237" t="s">
        <v>119</v>
      </c>
      <c r="B54" s="233"/>
      <c r="C54" s="110">
        <f>IFERROR(VLOOKUP(A54,'درآمد سود سهام'!$A$8:$S$13,13,0),0)</f>
        <v>11198613744</v>
      </c>
      <c r="D54" s="110"/>
      <c r="E54" s="110">
        <f>IFERROR(VLOOKUP(A54,'درآمد ناشی از تغییر قیمت اوراق '!$A$7:$Q$44,9,0),0)</f>
        <v>-20309823676</v>
      </c>
      <c r="F54" s="110"/>
      <c r="G54" s="110">
        <f>IFERROR(VLOOKUP(A54,'درآمد ناشی ازفروش'!$A$8:$Q$57,9,0),0)</f>
        <v>0</v>
      </c>
      <c r="H54" s="26"/>
      <c r="I54" s="110">
        <f t="shared" si="0"/>
        <v>-9111209932</v>
      </c>
      <c r="J54" s="110"/>
      <c r="K54" s="238">
        <f>I54/درآمدها!$J$3</f>
        <v>8.1022395634176257E-3</v>
      </c>
      <c r="L54" s="239"/>
      <c r="M54" s="110">
        <f>IFERROR(VLOOKUP(A54,'درآمد سود سهام'!$A$8:$S$13,19,0),0)</f>
        <v>11198613744</v>
      </c>
      <c r="N54" s="110"/>
      <c r="O54" s="110">
        <f>IFERROR(VLOOKUP(A54,'درآمد ناشی از تغییر قیمت اوراق '!$A$7:$Q$44,17,0),0)</f>
        <v>-65108410650</v>
      </c>
      <c r="P54" s="110"/>
      <c r="Q54" s="110">
        <f>IFERROR(VLOOKUP(A54,'درآمد ناشی ازفروش'!$A$8:$Q$57,17,0),0)</f>
        <v>-19047419025</v>
      </c>
      <c r="R54" s="26"/>
      <c r="S54" s="110">
        <f t="shared" si="1"/>
        <v>-72957215931</v>
      </c>
      <c r="T54" s="107"/>
      <c r="U54" s="238">
        <f>S54/درآمدها!$J$4</f>
        <v>-4.3321186024659508E-2</v>
      </c>
    </row>
    <row r="55" spans="1:21" s="215" customFormat="1" ht="42.75" customHeight="1">
      <c r="A55" s="237" t="s">
        <v>127</v>
      </c>
      <c r="B55" s="233"/>
      <c r="C55" s="110">
        <f>IFERROR(VLOOKUP(A55,'درآمد سود سهام'!$A$8:$S$13,13,0),0)</f>
        <v>0</v>
      </c>
      <c r="D55" s="110"/>
      <c r="E55" s="110">
        <f>IFERROR(VLOOKUP(A55,'درآمد ناشی از تغییر قیمت اوراق '!$A$7:$Q$44,9,0),0)</f>
        <v>-14639745299</v>
      </c>
      <c r="F55" s="110"/>
      <c r="G55" s="110">
        <f>IFERROR(VLOOKUP(A55,'درآمد ناشی ازفروش'!$A$8:$Q$57,9,0),0)</f>
        <v>0</v>
      </c>
      <c r="H55" s="26"/>
      <c r="I55" s="110">
        <f t="shared" si="0"/>
        <v>-14639745299</v>
      </c>
      <c r="J55" s="110"/>
      <c r="K55" s="238">
        <f>I55/درآمدها!$J$3</f>
        <v>1.30185479694987E-2</v>
      </c>
      <c r="L55" s="239"/>
      <c r="M55" s="110">
        <f>IFERROR(VLOOKUP(A55,'درآمد سود سهام'!$A$8:$S$13,19,0),0)</f>
        <v>0</v>
      </c>
      <c r="N55" s="110"/>
      <c r="O55" s="110">
        <f>IFERROR(VLOOKUP(A55,'درآمد ناشی از تغییر قیمت اوراق '!$A$7:$Q$44,17,0),0)</f>
        <v>-43444840400</v>
      </c>
      <c r="P55" s="110"/>
      <c r="Q55" s="110">
        <f>IFERROR(VLOOKUP(A55,'درآمد ناشی ازفروش'!$A$8:$Q$57,17,0),0)</f>
        <v>6861561320</v>
      </c>
      <c r="R55" s="26"/>
      <c r="S55" s="110">
        <f t="shared" si="1"/>
        <v>-36583279080</v>
      </c>
      <c r="T55" s="107"/>
      <c r="U55" s="238">
        <f>S55/درآمدها!$J$4</f>
        <v>-2.1722745559748114E-2</v>
      </c>
    </row>
    <row r="56" spans="1:21" s="215" customFormat="1" ht="42.75" customHeight="1">
      <c r="A56" s="237" t="s">
        <v>138</v>
      </c>
      <c r="B56" s="233"/>
      <c r="C56" s="110">
        <f>IFERROR(VLOOKUP(A56,'درآمد سود سهام'!$A$8:$S$13,13,0),0)</f>
        <v>0</v>
      </c>
      <c r="D56" s="110"/>
      <c r="E56" s="110">
        <f>IFERROR(VLOOKUP(A56,'درآمد ناشی از تغییر قیمت اوراق '!$A$7:$Q$44,9,0),0)</f>
        <v>0</v>
      </c>
      <c r="F56" s="110"/>
      <c r="G56" s="110">
        <f>IFERROR(VLOOKUP(A56,'درآمد ناشی ازفروش'!$A$8:$Q$57,9,0),0)</f>
        <v>0</v>
      </c>
      <c r="H56" s="26"/>
      <c r="I56" s="110">
        <f t="shared" si="0"/>
        <v>0</v>
      </c>
      <c r="J56" s="110"/>
      <c r="K56" s="238">
        <f>I56/درآمدها!$J$3</f>
        <v>0</v>
      </c>
      <c r="L56" s="239"/>
      <c r="M56" s="110">
        <f>IFERROR(VLOOKUP(A56,'درآمد سود سهام'!$A$8:$S$13,19,0),0)</f>
        <v>0</v>
      </c>
      <c r="N56" s="110"/>
      <c r="O56" s="110">
        <f>IFERROR(VLOOKUP(A56,'درآمد ناشی از تغییر قیمت اوراق '!$A$7:$Q$44,17,0),0)</f>
        <v>0</v>
      </c>
      <c r="P56" s="110"/>
      <c r="Q56" s="110">
        <f>IFERROR(VLOOKUP(A56,'درآمد ناشی ازفروش'!$A$8:$Q$57,17,0),0)</f>
        <v>139229473161</v>
      </c>
      <c r="R56" s="26"/>
      <c r="S56" s="110">
        <f t="shared" si="1"/>
        <v>139229473161</v>
      </c>
      <c r="T56" s="107"/>
      <c r="U56" s="238">
        <f>S56/درآمدها!$J$4</f>
        <v>8.2672917681336014E-2</v>
      </c>
    </row>
    <row r="57" spans="1:21" s="215" customFormat="1" ht="42.75" customHeight="1">
      <c r="A57" s="237" t="s">
        <v>170</v>
      </c>
      <c r="B57" s="233"/>
      <c r="C57" s="110">
        <f>IFERROR(VLOOKUP(A57,'درآمد سود سهام'!$A$8:$S$13,13,0),0)</f>
        <v>0</v>
      </c>
      <c r="D57" s="110"/>
      <c r="E57" s="110">
        <f>IFERROR(VLOOKUP(A57,'درآمد ناشی از تغییر قیمت اوراق '!$A$7:$Q$44,9,0),0)</f>
        <v>0</v>
      </c>
      <c r="F57" s="110"/>
      <c r="G57" s="110">
        <f>IFERROR(VLOOKUP(A57,'درآمد ناشی ازفروش'!$A$8:$Q$57,9,0),0)</f>
        <v>0</v>
      </c>
      <c r="H57" s="26"/>
      <c r="I57" s="110">
        <f>C57+E57+G57</f>
        <v>0</v>
      </c>
      <c r="J57" s="110"/>
      <c r="K57" s="238">
        <f>I57/درآمدها!$J$3</f>
        <v>0</v>
      </c>
      <c r="L57" s="239"/>
      <c r="M57" s="110">
        <f>IFERROR(VLOOKUP(A57,'درآمد سود سهام'!$A$8:$S$13,19,0),0)</f>
        <v>0</v>
      </c>
      <c r="N57" s="110"/>
      <c r="O57" s="110">
        <f>IFERROR(VLOOKUP(A57,'درآمد ناشی از تغییر قیمت اوراق '!$A$7:$Q$44,17,0),0)</f>
        <v>0</v>
      </c>
      <c r="P57" s="110"/>
      <c r="Q57" s="110">
        <f>IFERROR(VLOOKUP(A57,'درآمد ناشی ازفروش'!$A$8:$Q$57,17,0),0)</f>
        <v>-1123076821</v>
      </c>
      <c r="R57" s="26"/>
      <c r="S57" s="110">
        <f>M57+O57+Q57</f>
        <v>-1123076821</v>
      </c>
      <c r="T57" s="107"/>
      <c r="U57" s="238">
        <f>S57/درآمدها!$J$4</f>
        <v>-6.6687056601143202E-4</v>
      </c>
    </row>
    <row r="58" spans="1:21" s="215" customFormat="1" ht="42.75" customHeight="1">
      <c r="A58" s="237" t="s">
        <v>180</v>
      </c>
      <c r="B58" s="233"/>
      <c r="C58" s="110">
        <f>IFERROR(VLOOKUP(A58,'درآمد سود سهام'!$A$8:$S$13,13,0),0)</f>
        <v>0</v>
      </c>
      <c r="D58" s="110"/>
      <c r="E58" s="110">
        <f>IFERROR(VLOOKUP(A58,'درآمد ناشی از تغییر قیمت اوراق '!$A$7:$Q$44,9,0),0)</f>
        <v>-5766499870</v>
      </c>
      <c r="F58" s="110"/>
      <c r="G58" s="110">
        <f>IFERROR(VLOOKUP(A58,'درآمد ناشی ازفروش'!$A$8:$Q$57,9,0),0)</f>
        <v>0</v>
      </c>
      <c r="H58" s="26"/>
      <c r="I58" s="110">
        <f>C58+E58+G58</f>
        <v>-5766499870</v>
      </c>
      <c r="J58" s="110"/>
      <c r="K58" s="238">
        <f>I58/درآمدها!$J$3</f>
        <v>5.1279208511114567E-3</v>
      </c>
      <c r="L58" s="239"/>
      <c r="M58" s="110">
        <f>IFERROR(VLOOKUP(A58,'درآمد سود سهام'!$A$8:$S$13,19,0),0)</f>
        <v>0</v>
      </c>
      <c r="N58" s="110"/>
      <c r="O58" s="110">
        <f>IFERROR(VLOOKUP(A58,'درآمد ناشی از تغییر قیمت اوراق '!$A$7:$Q$44,17,0),0)</f>
        <v>-781490983</v>
      </c>
      <c r="P58" s="110"/>
      <c r="Q58" s="110">
        <f>IFERROR(VLOOKUP(A58,'درآمد ناشی ازفروش'!$A$8:$Q$57,17,0),0)</f>
        <v>0</v>
      </c>
      <c r="R58" s="26"/>
      <c r="S58" s="110">
        <f>M58+O58+Q58</f>
        <v>-781490983</v>
      </c>
      <c r="T58" s="107"/>
      <c r="U58" s="238">
        <f>S58/درآمدها!$J$4</f>
        <v>-4.6404068218770615E-4</v>
      </c>
    </row>
    <row r="59" spans="1:21" s="215" customFormat="1" ht="42.75" customHeight="1">
      <c r="A59" s="237" t="s">
        <v>179</v>
      </c>
      <c r="B59" s="233"/>
      <c r="C59" s="110">
        <f>IFERROR(VLOOKUP(A59,'درآمد سود سهام'!$A$8:$S$13,13,0),0)</f>
        <v>0</v>
      </c>
      <c r="D59" s="110"/>
      <c r="E59" s="110">
        <f>IFERROR(VLOOKUP(A59,'درآمد ناشی از تغییر قیمت اوراق '!$A$7:$Q$44,9,0),0)</f>
        <v>0</v>
      </c>
      <c r="F59" s="110"/>
      <c r="G59" s="110">
        <f>IFERROR(VLOOKUP(A59,'درآمد ناشی ازفروش'!$A$8:$Q$57,9,0),0)</f>
        <v>0</v>
      </c>
      <c r="H59" s="26"/>
      <c r="I59" s="110">
        <f>C59+E59+G59</f>
        <v>0</v>
      </c>
      <c r="J59" s="110"/>
      <c r="K59" s="238">
        <f>I59/درآمدها!$J$3</f>
        <v>0</v>
      </c>
      <c r="L59" s="239"/>
      <c r="M59" s="110">
        <f>IFERROR(VLOOKUP(A59,'درآمد سود سهام'!$A$8:$S$13,19,0),0)</f>
        <v>0</v>
      </c>
      <c r="N59" s="110"/>
      <c r="O59" s="110">
        <f>IFERROR(VLOOKUP(A59,'درآمد ناشی از تغییر قیمت اوراق '!$A$7:$Q$44,17,0),0)</f>
        <v>0</v>
      </c>
      <c r="P59" s="110"/>
      <c r="Q59" s="110">
        <f>IFERROR(VLOOKUP(A59,'درآمد ناشی ازفروش'!$A$8:$Q$57,17,0),0)</f>
        <v>-3820</v>
      </c>
      <c r="R59" s="26"/>
      <c r="S59" s="110">
        <f>M59+O59+Q59</f>
        <v>-3820</v>
      </c>
      <c r="T59" s="107"/>
      <c r="U59" s="238">
        <f>S59/درآمدها!$J$4</f>
        <v>-2.2682736519264966E-9</v>
      </c>
    </row>
    <row r="60" spans="1:21" s="215" customFormat="1" ht="42.75" customHeight="1">
      <c r="A60" s="237" t="s">
        <v>186</v>
      </c>
      <c r="B60" s="233"/>
      <c r="C60" s="110">
        <f>IFERROR(VLOOKUP(A60,'درآمد سود سهام'!$A$8:$S$13,13,0),0)</f>
        <v>0</v>
      </c>
      <c r="D60" s="110"/>
      <c r="E60" s="110">
        <f>IFERROR(VLOOKUP(A60,'درآمد ناشی از تغییر قیمت اوراق '!$A$7:$Q$44,9,0),0)</f>
        <v>0</v>
      </c>
      <c r="F60" s="110"/>
      <c r="G60" s="110">
        <f>IFERROR(VLOOKUP(A60,'درآمد ناشی ازفروش'!$A$8:$Q$57,9,0),0)</f>
        <v>0</v>
      </c>
      <c r="H60" s="26"/>
      <c r="I60" s="110">
        <f>C60+E60+G60</f>
        <v>0</v>
      </c>
      <c r="J60" s="110"/>
      <c r="K60" s="238">
        <f>I60/درآمدها!$J$3</f>
        <v>0</v>
      </c>
      <c r="L60" s="239"/>
      <c r="M60" s="110">
        <f>IFERROR(VLOOKUP(A60,'درآمد سود سهام'!$A$8:$S$13,19,0),0)</f>
        <v>0</v>
      </c>
      <c r="N60" s="110"/>
      <c r="O60" s="110">
        <f>IFERROR(VLOOKUP(A60,'درآمد ناشی از تغییر قیمت اوراق '!$A$7:$Q$44,17,0),0)</f>
        <v>0</v>
      </c>
      <c r="P60" s="110"/>
      <c r="Q60" s="110">
        <f>IFERROR(VLOOKUP(A60,'درآمد ناشی ازفروش'!$A$8:$Q$57,17,0),0)</f>
        <v>67372183</v>
      </c>
      <c r="R60" s="26"/>
      <c r="S60" s="110">
        <f>M60+O60+Q60</f>
        <v>67372183</v>
      </c>
      <c r="T60" s="107"/>
      <c r="U60" s="238">
        <f>S60/درآمدها!$J$4</f>
        <v>4.0004855385253987E-5</v>
      </c>
    </row>
    <row r="61" spans="1:21" s="215" customFormat="1" ht="42.75" customHeight="1">
      <c r="A61" s="237" t="s">
        <v>195</v>
      </c>
      <c r="B61" s="233"/>
      <c r="C61" s="110">
        <f>IFERROR(VLOOKUP(A61,'درآمد سود سهام'!$A$8:$S$13,13,0),0)</f>
        <v>0</v>
      </c>
      <c r="D61" s="110"/>
      <c r="E61" s="110">
        <f>IFERROR(VLOOKUP(A61,'درآمد ناشی از تغییر قیمت اوراق '!$A$7:$Q$44,9,0),0)</f>
        <v>-3557038991</v>
      </c>
      <c r="F61" s="110"/>
      <c r="G61" s="110">
        <f>IFERROR(VLOOKUP(A61,'درآمد ناشی ازفروش'!$A$8:$Q$57,9,0),0)</f>
        <v>0</v>
      </c>
      <c r="H61" s="26"/>
      <c r="I61" s="110">
        <f>C61+E61+G61</f>
        <v>-3557038991</v>
      </c>
      <c r="J61" s="110"/>
      <c r="K61" s="238">
        <f>I61/درآمدها!$J$3</f>
        <v>3.1631344526788928E-3</v>
      </c>
      <c r="L61" s="239"/>
      <c r="M61" s="110">
        <f>IFERROR(VLOOKUP(A61,'درآمد سود سهام'!$A$8:$S$13,19,0),0)</f>
        <v>0</v>
      </c>
      <c r="N61" s="110"/>
      <c r="O61" s="110">
        <f>IFERROR(VLOOKUP(A61,'درآمد ناشی از تغییر قیمت اوراق '!$A$7:$Q$44,17,0),0)</f>
        <v>-11130815877</v>
      </c>
      <c r="P61" s="110"/>
      <c r="Q61" s="110">
        <f>IFERROR(VLOOKUP(A61,'درآمد ناشی ازفروش'!$A$8:$Q$57,17,0),0)</f>
        <v>0</v>
      </c>
      <c r="R61" s="26"/>
      <c r="S61" s="110">
        <f>M61+O61+Q61</f>
        <v>-11130815877</v>
      </c>
      <c r="T61" s="107"/>
      <c r="U61" s="238">
        <f>S61/درآمدها!$J$4</f>
        <v>-6.6093550728388009E-3</v>
      </c>
    </row>
    <row r="62" spans="1:21" ht="42" customHeight="1" thickBot="1">
      <c r="A62" s="237" t="s">
        <v>2</v>
      </c>
      <c r="B62" s="233"/>
      <c r="C62" s="135">
        <f>SUM(C11:C61)</f>
        <v>35454068552</v>
      </c>
      <c r="D62" s="26"/>
      <c r="E62" s="135">
        <f>SUM(E11:E61)</f>
        <v>-1162218189335</v>
      </c>
      <c r="F62" s="26"/>
      <c r="G62" s="135">
        <f>SUM(G11:G61)</f>
        <v>0</v>
      </c>
      <c r="H62" s="26"/>
      <c r="I62" s="135">
        <f>SUM(I11:I61)</f>
        <v>-1126764120783</v>
      </c>
      <c r="J62" s="110"/>
      <c r="K62" s="240">
        <f>SUM(K11:K61)</f>
        <v>1.0019868827721681</v>
      </c>
      <c r="L62" s="239"/>
      <c r="M62" s="135">
        <f>SUM(M11:M61)</f>
        <v>129366406668</v>
      </c>
      <c r="N62" s="26"/>
      <c r="O62" s="135">
        <f>SUM(O11:O61)</f>
        <v>-600077665470</v>
      </c>
      <c r="P62" s="26"/>
      <c r="Q62" s="135">
        <f>SUM(Q11:Q61)</f>
        <v>2109943503255</v>
      </c>
      <c r="R62" s="26"/>
      <c r="S62" s="111">
        <f>SUM(S11:S61)</f>
        <v>1639232244453</v>
      </c>
      <c r="T62" s="107"/>
      <c r="U62" s="240">
        <f>SUM(U11:U61)</f>
        <v>0.9733579344191291</v>
      </c>
    </row>
    <row r="63" spans="1:21" s="21" customFormat="1" ht="25.5" customHeight="1" thickTop="1">
      <c r="A63" s="237"/>
      <c r="B63" s="19"/>
      <c r="D63" s="26"/>
      <c r="E63" s="106"/>
      <c r="F63" s="26"/>
      <c r="G63" s="106"/>
      <c r="H63" s="26"/>
      <c r="I63" s="230"/>
      <c r="J63" s="110"/>
      <c r="K63" s="231"/>
      <c r="L63" s="239"/>
      <c r="N63" s="26"/>
      <c r="O63" s="241"/>
      <c r="P63" s="26"/>
      <c r="Q63" s="241"/>
      <c r="R63" s="26"/>
      <c r="S63" s="241"/>
      <c r="T63" s="107"/>
      <c r="U63" s="231"/>
    </row>
    <row r="64" spans="1:21" s="21" customFormat="1" ht="25.5" customHeight="1">
      <c r="A64" s="237"/>
      <c r="B64" s="19"/>
      <c r="D64" s="26"/>
      <c r="E64" s="106"/>
      <c r="F64" s="26"/>
      <c r="G64" s="106"/>
      <c r="H64" s="26"/>
      <c r="I64" s="230"/>
      <c r="J64" s="230"/>
      <c r="K64" s="231"/>
      <c r="L64" s="239"/>
      <c r="M64" s="106"/>
      <c r="N64" s="26"/>
      <c r="O64" s="241"/>
      <c r="P64" s="26"/>
      <c r="Q64" s="241"/>
      <c r="R64" s="26"/>
      <c r="S64" s="241"/>
      <c r="T64" s="107"/>
      <c r="U64" s="231"/>
    </row>
    <row r="65" spans="1:20" ht="25.5" customHeight="1">
      <c r="A65" s="237"/>
      <c r="D65" s="26"/>
      <c r="F65" s="26"/>
      <c r="H65" s="26"/>
      <c r="L65" s="239"/>
      <c r="N65" s="26"/>
      <c r="O65" s="241"/>
      <c r="P65" s="26"/>
      <c r="Q65" s="241"/>
      <c r="R65" s="26"/>
      <c r="S65" s="241"/>
      <c r="T65" s="107"/>
    </row>
    <row r="66" spans="1:20" ht="25.5" customHeight="1">
      <c r="A66" s="237"/>
      <c r="D66" s="26"/>
      <c r="F66" s="26"/>
      <c r="H66" s="26"/>
      <c r="L66" s="239"/>
      <c r="N66" s="26"/>
      <c r="O66" s="241"/>
      <c r="P66" s="26"/>
      <c r="Q66" s="241"/>
      <c r="R66" s="26"/>
      <c r="S66" s="241"/>
      <c r="T66" s="107"/>
    </row>
    <row r="67" spans="1:20" ht="25.5" customHeight="1">
      <c r="A67" s="237"/>
      <c r="D67" s="26"/>
      <c r="F67" s="26"/>
      <c r="H67" s="26"/>
      <c r="L67" s="239"/>
      <c r="N67" s="26"/>
      <c r="O67" s="241"/>
      <c r="P67" s="26"/>
      <c r="Q67" s="241"/>
      <c r="R67" s="26"/>
      <c r="S67" s="241"/>
      <c r="T67" s="107"/>
    </row>
    <row r="68" spans="1:20" ht="25.5" customHeight="1">
      <c r="A68" s="237"/>
      <c r="D68" s="26"/>
      <c r="F68" s="26"/>
      <c r="H68" s="26"/>
      <c r="L68" s="239"/>
      <c r="N68" s="26"/>
      <c r="O68" s="241"/>
      <c r="P68" s="26"/>
      <c r="Q68" s="241"/>
      <c r="R68" s="26"/>
      <c r="S68" s="241"/>
      <c r="T68" s="107"/>
    </row>
    <row r="69" spans="1:20" ht="25.5" customHeight="1">
      <c r="A69" s="237"/>
      <c r="D69" s="26"/>
      <c r="F69" s="26"/>
      <c r="H69" s="26"/>
      <c r="L69" s="239"/>
      <c r="N69" s="26"/>
      <c r="O69" s="241"/>
      <c r="P69" s="26"/>
      <c r="Q69" s="241"/>
      <c r="R69" s="26"/>
      <c r="S69" s="241"/>
      <c r="T69" s="107"/>
    </row>
    <row r="70" spans="1:20" ht="25.5" customHeight="1">
      <c r="A70" s="237"/>
      <c r="D70" s="26"/>
      <c r="F70" s="26"/>
      <c r="H70" s="26"/>
      <c r="L70" s="239"/>
      <c r="N70" s="26"/>
      <c r="O70" s="241"/>
      <c r="P70" s="26"/>
      <c r="Q70" s="241"/>
      <c r="R70" s="26"/>
      <c r="S70" s="241"/>
      <c r="T70" s="107"/>
    </row>
    <row r="71" spans="1:20" ht="25.5" customHeight="1">
      <c r="A71" s="237"/>
      <c r="D71" s="26"/>
      <c r="F71" s="26"/>
      <c r="H71" s="26"/>
      <c r="L71" s="239"/>
      <c r="N71" s="26"/>
      <c r="O71" s="241"/>
      <c r="P71" s="26"/>
      <c r="Q71" s="241"/>
      <c r="R71" s="26"/>
      <c r="S71" s="241"/>
      <c r="T71" s="107"/>
    </row>
    <row r="72" spans="1:20" ht="25.5" customHeight="1">
      <c r="A72" s="237"/>
      <c r="D72" s="26"/>
      <c r="F72" s="26"/>
      <c r="H72" s="26"/>
      <c r="L72" s="239"/>
      <c r="N72" s="26"/>
      <c r="O72" s="241"/>
      <c r="P72" s="26"/>
      <c r="Q72" s="241"/>
      <c r="R72" s="26"/>
      <c r="S72" s="241"/>
      <c r="T72" s="107"/>
    </row>
    <row r="73" spans="1:20" ht="25.5" customHeight="1">
      <c r="A73" s="237"/>
      <c r="D73" s="26"/>
      <c r="F73" s="26"/>
      <c r="H73" s="26"/>
      <c r="L73" s="239"/>
      <c r="N73" s="26"/>
      <c r="O73" s="241"/>
      <c r="P73" s="26"/>
      <c r="Q73" s="241"/>
      <c r="R73" s="26"/>
      <c r="S73" s="241"/>
      <c r="T73" s="107"/>
    </row>
    <row r="74" spans="1:20" ht="25.5" customHeight="1">
      <c r="A74" s="237"/>
      <c r="D74" s="26"/>
      <c r="F74" s="26"/>
      <c r="H74" s="26"/>
      <c r="L74" s="239"/>
      <c r="N74" s="26"/>
      <c r="O74" s="241"/>
      <c r="P74" s="26"/>
      <c r="Q74" s="241"/>
      <c r="R74" s="26"/>
      <c r="S74" s="241"/>
      <c r="T74" s="107"/>
    </row>
    <row r="75" spans="1:20" ht="25.5" customHeight="1">
      <c r="A75" s="237"/>
      <c r="D75" s="26"/>
      <c r="F75" s="26"/>
      <c r="H75" s="26"/>
      <c r="L75" s="239"/>
      <c r="N75" s="26"/>
      <c r="O75" s="241"/>
      <c r="P75" s="26"/>
      <c r="Q75" s="241"/>
      <c r="R75" s="26"/>
      <c r="S75" s="241"/>
      <c r="T75" s="107"/>
    </row>
    <row r="76" spans="1:20" ht="25.5" customHeight="1">
      <c r="A76" s="237"/>
      <c r="D76" s="26"/>
      <c r="F76" s="26"/>
      <c r="H76" s="26"/>
      <c r="L76" s="239"/>
      <c r="N76" s="26"/>
      <c r="O76" s="241"/>
      <c r="P76" s="26"/>
      <c r="Q76" s="241"/>
      <c r="R76" s="26"/>
      <c r="S76" s="241"/>
      <c r="T76" s="107"/>
    </row>
    <row r="77" spans="1:20" ht="25.5" customHeight="1">
      <c r="A77" s="237"/>
      <c r="D77" s="26"/>
      <c r="F77" s="26"/>
      <c r="H77" s="26"/>
      <c r="L77" s="239"/>
      <c r="N77" s="26"/>
      <c r="O77" s="241"/>
      <c r="P77" s="26"/>
      <c r="Q77" s="241"/>
      <c r="R77" s="26"/>
      <c r="S77" s="241"/>
      <c r="T77" s="107"/>
    </row>
    <row r="78" spans="1:20" ht="25.5" customHeight="1">
      <c r="A78" s="237"/>
      <c r="D78" s="26"/>
      <c r="F78" s="26"/>
      <c r="H78" s="26"/>
      <c r="L78" s="239"/>
      <c r="N78" s="26"/>
      <c r="O78" s="241"/>
      <c r="P78" s="26"/>
      <c r="Q78" s="241"/>
      <c r="R78" s="26"/>
      <c r="S78" s="241"/>
      <c r="T78" s="107"/>
    </row>
    <row r="79" spans="1:20" ht="25.5" customHeight="1">
      <c r="A79" s="237"/>
      <c r="D79" s="26"/>
      <c r="F79" s="26"/>
      <c r="H79" s="26"/>
      <c r="L79" s="239"/>
      <c r="N79" s="26"/>
      <c r="O79" s="241"/>
      <c r="P79" s="26"/>
      <c r="Q79" s="241"/>
      <c r="R79" s="26"/>
      <c r="S79" s="241"/>
      <c r="T79" s="107"/>
    </row>
    <row r="80" spans="1:20" ht="25.5" customHeight="1">
      <c r="A80" s="237"/>
      <c r="D80" s="26"/>
      <c r="F80" s="26"/>
      <c r="H80" s="26"/>
      <c r="L80" s="239"/>
      <c r="N80" s="26"/>
      <c r="O80" s="241"/>
      <c r="P80" s="26"/>
      <c r="Q80" s="241"/>
      <c r="R80" s="26"/>
      <c r="S80" s="241"/>
      <c r="T80" s="107"/>
    </row>
    <row r="81" spans="1:20" ht="25.5" customHeight="1">
      <c r="A81" s="237"/>
      <c r="D81" s="26"/>
      <c r="F81" s="26"/>
      <c r="H81" s="26"/>
      <c r="L81" s="239"/>
      <c r="N81" s="26"/>
      <c r="O81" s="241"/>
      <c r="P81" s="26"/>
      <c r="Q81" s="241"/>
      <c r="R81" s="26"/>
      <c r="S81" s="241"/>
      <c r="T81" s="107"/>
    </row>
    <row r="82" spans="1:20" ht="25.5" customHeight="1">
      <c r="A82" s="237"/>
      <c r="D82" s="26"/>
      <c r="F82" s="26"/>
      <c r="H82" s="26"/>
      <c r="L82" s="239"/>
      <c r="N82" s="26"/>
      <c r="O82" s="241"/>
      <c r="P82" s="26"/>
      <c r="Q82" s="241"/>
      <c r="R82" s="26"/>
      <c r="S82" s="241"/>
      <c r="T82" s="107"/>
    </row>
    <row r="83" spans="1:20" ht="25.5" customHeight="1">
      <c r="A83" s="237"/>
      <c r="D83" s="26"/>
      <c r="F83" s="26"/>
      <c r="H83" s="26"/>
      <c r="L83" s="239"/>
      <c r="N83" s="26"/>
      <c r="O83" s="241"/>
      <c r="P83" s="26"/>
      <c r="Q83" s="241"/>
      <c r="R83" s="26"/>
      <c r="S83" s="241"/>
      <c r="T83" s="107"/>
    </row>
    <row r="84" spans="1:20" ht="25.5" customHeight="1">
      <c r="A84" s="237"/>
      <c r="D84" s="26"/>
      <c r="F84" s="26"/>
      <c r="H84" s="26"/>
      <c r="L84" s="239"/>
      <c r="N84" s="26"/>
      <c r="O84" s="241"/>
      <c r="P84" s="26"/>
      <c r="Q84" s="241"/>
      <c r="R84" s="26"/>
      <c r="S84" s="241"/>
      <c r="T84" s="107"/>
    </row>
    <row r="85" spans="1:20" ht="25.5" customHeight="1">
      <c r="A85" s="237"/>
      <c r="D85" s="26"/>
      <c r="F85" s="26"/>
      <c r="H85" s="26"/>
      <c r="L85" s="239"/>
      <c r="N85" s="26"/>
      <c r="O85" s="241"/>
      <c r="P85" s="26"/>
      <c r="Q85" s="241"/>
      <c r="R85" s="26"/>
      <c r="S85" s="241"/>
      <c r="T85" s="107"/>
    </row>
    <row r="86" spans="1:20" ht="25.5" customHeight="1">
      <c r="A86" s="237"/>
      <c r="D86" s="26"/>
      <c r="F86" s="26"/>
      <c r="H86" s="26"/>
      <c r="L86" s="239"/>
      <c r="N86" s="26"/>
      <c r="O86" s="241"/>
      <c r="P86" s="26"/>
      <c r="Q86" s="241"/>
      <c r="R86" s="26"/>
      <c r="S86" s="241"/>
      <c r="T86" s="107"/>
    </row>
    <row r="87" spans="1:20" ht="25.5" customHeight="1">
      <c r="A87" s="237"/>
      <c r="D87" s="26"/>
      <c r="F87" s="26"/>
      <c r="H87" s="26"/>
      <c r="L87" s="239"/>
      <c r="N87" s="26"/>
      <c r="O87" s="241"/>
      <c r="P87" s="26"/>
      <c r="Q87" s="241"/>
      <c r="R87" s="26"/>
      <c r="S87" s="241"/>
      <c r="T87" s="107"/>
    </row>
    <row r="88" spans="1:20" ht="25.5" customHeight="1">
      <c r="A88" s="237"/>
      <c r="D88" s="26"/>
      <c r="F88" s="26"/>
      <c r="H88" s="26"/>
      <c r="L88" s="239"/>
      <c r="N88" s="26"/>
      <c r="O88" s="241"/>
      <c r="P88" s="26"/>
      <c r="Q88" s="241"/>
      <c r="R88" s="26"/>
      <c r="S88" s="241"/>
      <c r="T88" s="107"/>
    </row>
    <row r="89" spans="1:20" ht="25.5" customHeight="1">
      <c r="A89" s="237"/>
      <c r="D89" s="26"/>
      <c r="F89" s="26"/>
      <c r="H89" s="26"/>
      <c r="L89" s="239"/>
      <c r="N89" s="26"/>
      <c r="O89" s="241"/>
      <c r="P89" s="26"/>
      <c r="Q89" s="241"/>
      <c r="R89" s="26"/>
      <c r="S89" s="241"/>
      <c r="T89" s="107"/>
    </row>
    <row r="90" spans="1:20" ht="25.5" customHeight="1">
      <c r="A90" s="237"/>
      <c r="D90" s="26"/>
      <c r="F90" s="26"/>
      <c r="H90" s="26"/>
      <c r="L90" s="239"/>
      <c r="N90" s="26"/>
      <c r="O90" s="241"/>
      <c r="P90" s="26"/>
      <c r="Q90" s="241"/>
      <c r="R90" s="26"/>
      <c r="S90" s="241"/>
      <c r="T90" s="107"/>
    </row>
    <row r="91" spans="1:20" ht="25.5" customHeight="1">
      <c r="A91" s="237"/>
      <c r="D91" s="26"/>
      <c r="F91" s="26"/>
      <c r="H91" s="26"/>
      <c r="L91" s="239"/>
      <c r="N91" s="26"/>
      <c r="O91" s="241"/>
      <c r="P91" s="26"/>
      <c r="Q91" s="241"/>
      <c r="R91" s="26"/>
      <c r="S91" s="241"/>
      <c r="T91" s="107"/>
    </row>
    <row r="92" spans="1:20" ht="25.5" customHeight="1">
      <c r="A92" s="237"/>
      <c r="D92" s="26"/>
      <c r="F92" s="26"/>
      <c r="H92" s="26"/>
      <c r="L92" s="239"/>
      <c r="N92" s="26"/>
      <c r="O92" s="241"/>
      <c r="P92" s="26"/>
      <c r="Q92" s="241"/>
      <c r="R92" s="26"/>
      <c r="S92" s="241"/>
      <c r="T92" s="107"/>
    </row>
    <row r="93" spans="1:20" ht="25.5" customHeight="1">
      <c r="A93" s="237"/>
      <c r="D93" s="26"/>
      <c r="F93" s="26"/>
      <c r="H93" s="26"/>
      <c r="L93" s="239"/>
      <c r="N93" s="26"/>
      <c r="O93" s="241"/>
      <c r="P93" s="26"/>
      <c r="Q93" s="241"/>
      <c r="R93" s="26"/>
      <c r="S93" s="241"/>
      <c r="T93" s="107"/>
    </row>
    <row r="94" spans="1:20" ht="25.5" customHeight="1">
      <c r="A94" s="237"/>
      <c r="D94" s="26"/>
      <c r="F94" s="26"/>
      <c r="H94" s="26"/>
      <c r="L94" s="239"/>
      <c r="N94" s="26"/>
      <c r="O94" s="241"/>
      <c r="P94" s="26"/>
      <c r="Q94" s="241"/>
      <c r="R94" s="26"/>
      <c r="S94" s="241"/>
      <c r="T94" s="107"/>
    </row>
    <row r="95" spans="1:20" ht="25.5" customHeight="1">
      <c r="A95" s="237"/>
      <c r="D95" s="26"/>
      <c r="F95" s="26"/>
      <c r="H95" s="26"/>
      <c r="L95" s="239"/>
      <c r="N95" s="26"/>
      <c r="O95" s="241"/>
      <c r="P95" s="26"/>
      <c r="Q95" s="241"/>
      <c r="R95" s="26"/>
      <c r="S95" s="241"/>
      <c r="T95" s="107"/>
    </row>
    <row r="96" spans="1:20" ht="25.5" customHeight="1">
      <c r="A96" s="237"/>
      <c r="D96" s="26"/>
      <c r="F96" s="26"/>
      <c r="H96" s="26"/>
      <c r="L96" s="239"/>
      <c r="N96" s="26"/>
      <c r="O96" s="241"/>
      <c r="P96" s="26"/>
      <c r="Q96" s="241"/>
      <c r="R96" s="26"/>
      <c r="S96" s="241"/>
      <c r="T96" s="107"/>
    </row>
    <row r="97" spans="1:20" ht="25.5" customHeight="1">
      <c r="A97" s="237"/>
      <c r="D97" s="26"/>
      <c r="F97" s="26"/>
      <c r="H97" s="26"/>
      <c r="L97" s="239"/>
      <c r="N97" s="26"/>
      <c r="O97" s="241"/>
      <c r="P97" s="26"/>
      <c r="Q97" s="241"/>
      <c r="R97" s="26"/>
      <c r="S97" s="241"/>
      <c r="T97" s="107"/>
    </row>
    <row r="98" spans="1:20" ht="25.5" customHeight="1">
      <c r="A98" s="237"/>
      <c r="D98" s="26"/>
      <c r="F98" s="26"/>
      <c r="H98" s="26"/>
      <c r="L98" s="239"/>
      <c r="N98" s="26"/>
      <c r="O98" s="241"/>
      <c r="P98" s="26"/>
      <c r="Q98" s="241"/>
      <c r="R98" s="26"/>
      <c r="S98" s="241"/>
      <c r="T98" s="107"/>
    </row>
    <row r="99" spans="1:20" ht="25.5" customHeight="1">
      <c r="A99" s="237"/>
      <c r="D99" s="26"/>
      <c r="F99" s="26"/>
      <c r="H99" s="26"/>
      <c r="L99" s="239"/>
      <c r="N99" s="26"/>
      <c r="O99" s="241"/>
      <c r="P99" s="26"/>
      <c r="Q99" s="241"/>
      <c r="R99" s="26"/>
      <c r="S99" s="241"/>
      <c r="T99" s="107"/>
    </row>
    <row r="100" spans="1:20" ht="25.5" customHeight="1">
      <c r="A100" s="237"/>
      <c r="D100" s="26"/>
      <c r="F100" s="26"/>
      <c r="H100" s="26"/>
      <c r="L100" s="239"/>
      <c r="N100" s="26"/>
      <c r="O100" s="241"/>
      <c r="P100" s="26"/>
      <c r="Q100" s="241"/>
      <c r="R100" s="26"/>
      <c r="S100" s="241"/>
      <c r="T100" s="107"/>
    </row>
    <row r="101" spans="1:20" ht="25.5" customHeight="1">
      <c r="A101" s="237"/>
      <c r="D101" s="26"/>
      <c r="F101" s="26"/>
      <c r="H101" s="26"/>
      <c r="L101" s="239"/>
      <c r="N101" s="26"/>
      <c r="O101" s="241"/>
      <c r="P101" s="26"/>
      <c r="Q101" s="241"/>
      <c r="R101" s="26"/>
      <c r="S101" s="241"/>
      <c r="T101" s="107"/>
    </row>
    <row r="102" spans="1:20" ht="25.5" customHeight="1">
      <c r="A102" s="237"/>
      <c r="D102" s="26"/>
      <c r="F102" s="26"/>
      <c r="H102" s="26"/>
      <c r="L102" s="239"/>
      <c r="N102" s="26"/>
      <c r="O102" s="241"/>
      <c r="P102" s="26"/>
      <c r="Q102" s="241"/>
      <c r="R102" s="26"/>
      <c r="S102" s="241"/>
      <c r="T102" s="107"/>
    </row>
    <row r="103" spans="1:20" ht="25.5" customHeight="1">
      <c r="A103" s="237"/>
      <c r="D103" s="26"/>
      <c r="F103" s="26"/>
      <c r="H103" s="26"/>
      <c r="L103" s="239"/>
      <c r="N103" s="26"/>
      <c r="O103" s="241"/>
      <c r="P103" s="26"/>
      <c r="Q103" s="241"/>
      <c r="R103" s="26"/>
      <c r="S103" s="241"/>
      <c r="T103" s="107"/>
    </row>
    <row r="104" spans="1:20" ht="25.5" customHeight="1">
      <c r="A104" s="237"/>
      <c r="D104" s="26"/>
      <c r="F104" s="26"/>
      <c r="H104" s="26"/>
      <c r="L104" s="239"/>
      <c r="N104" s="26"/>
      <c r="O104" s="241"/>
      <c r="P104" s="26"/>
      <c r="Q104" s="241"/>
      <c r="R104" s="26"/>
      <c r="S104" s="241"/>
      <c r="T104" s="107"/>
    </row>
    <row r="105" spans="1:20" ht="25.5" customHeight="1">
      <c r="A105" s="237"/>
      <c r="D105" s="26"/>
      <c r="F105" s="26"/>
      <c r="H105" s="26"/>
      <c r="L105" s="239"/>
      <c r="N105" s="26"/>
      <c r="O105" s="241"/>
      <c r="P105" s="26"/>
      <c r="Q105" s="241"/>
      <c r="R105" s="26"/>
      <c r="S105" s="241"/>
      <c r="T105" s="107"/>
    </row>
    <row r="106" spans="1:20" ht="27.6" customHeight="1">
      <c r="A106" s="237"/>
      <c r="D106" s="26"/>
      <c r="F106" s="26"/>
      <c r="H106" s="26"/>
      <c r="L106" s="239"/>
      <c r="N106" s="26"/>
      <c r="O106" s="241"/>
      <c r="P106" s="26"/>
      <c r="Q106" s="241"/>
      <c r="R106" s="26"/>
      <c r="S106" s="241"/>
      <c r="T106" s="107"/>
    </row>
    <row r="107" spans="1:20" ht="27.6" customHeight="1">
      <c r="A107" s="237"/>
      <c r="D107" s="26"/>
      <c r="F107" s="26"/>
      <c r="H107" s="26"/>
      <c r="L107" s="239"/>
      <c r="N107" s="26"/>
      <c r="O107" s="241"/>
      <c r="P107" s="26"/>
      <c r="Q107" s="241"/>
      <c r="R107" s="26"/>
      <c r="S107" s="241"/>
      <c r="T107" s="107"/>
    </row>
    <row r="108" spans="1:20" ht="27.6" customHeight="1"/>
    <row r="109" spans="1:20" ht="27.6" customHeight="1">
      <c r="I109" s="106"/>
      <c r="J109" s="106"/>
    </row>
    <row r="110" spans="1:20" ht="27.6" customHeight="1">
      <c r="E110" s="21"/>
      <c r="G110" s="21"/>
      <c r="I110" s="21"/>
      <c r="J110" s="21"/>
      <c r="O110" s="21"/>
      <c r="Q110" s="21"/>
      <c r="S110" s="21"/>
    </row>
    <row r="111" spans="1:20" ht="27.6" customHeight="1"/>
    <row r="112" spans="1:20" ht="27.6" customHeight="1"/>
    <row r="113" spans="1:21" ht="27.6" customHeight="1"/>
    <row r="114" spans="1:21" s="147" customFormat="1">
      <c r="A114" s="19"/>
      <c r="B114" s="19"/>
      <c r="C114" s="21"/>
      <c r="D114" s="21"/>
      <c r="E114" s="106"/>
      <c r="F114" s="106"/>
      <c r="G114" s="106"/>
      <c r="H114" s="106"/>
      <c r="I114" s="230"/>
      <c r="J114" s="230"/>
      <c r="K114" s="231"/>
      <c r="L114" s="231"/>
      <c r="M114" s="21"/>
      <c r="N114" s="21"/>
      <c r="O114" s="106"/>
      <c r="P114" s="106"/>
      <c r="Q114" s="106"/>
      <c r="R114" s="106"/>
      <c r="S114" s="106"/>
      <c r="T114" s="106"/>
      <c r="U114" s="231"/>
    </row>
    <row r="115" spans="1:21" s="147" customFormat="1">
      <c r="A115" s="19"/>
      <c r="B115" s="19"/>
      <c r="C115" s="21"/>
      <c r="D115" s="21"/>
      <c r="E115" s="106"/>
      <c r="F115" s="106"/>
      <c r="G115" s="106"/>
      <c r="H115" s="106"/>
      <c r="I115" s="230"/>
      <c r="J115" s="230"/>
      <c r="K115" s="231"/>
      <c r="L115" s="231"/>
      <c r="M115" s="21"/>
      <c r="N115" s="21"/>
      <c r="O115" s="106"/>
      <c r="P115" s="106"/>
      <c r="Q115" s="106"/>
      <c r="R115" s="106"/>
      <c r="S115" s="106"/>
      <c r="T115" s="106"/>
      <c r="U115" s="231"/>
    </row>
    <row r="116" spans="1:21">
      <c r="A116" s="21"/>
      <c r="B116" s="21"/>
      <c r="E116" s="21"/>
      <c r="F116" s="21"/>
      <c r="G116" s="21"/>
      <c r="H116" s="21"/>
      <c r="I116" s="21"/>
      <c r="J116" s="21"/>
      <c r="K116" s="21"/>
      <c r="L116" s="21"/>
      <c r="O116" s="21"/>
      <c r="P116" s="21"/>
      <c r="Q116" s="21"/>
      <c r="R116" s="21"/>
      <c r="S116" s="21"/>
      <c r="T116" s="21"/>
      <c r="U116" s="21"/>
    </row>
    <row r="117" spans="1:21">
      <c r="A117" s="21"/>
      <c r="B117" s="21"/>
      <c r="E117" s="21"/>
      <c r="F117" s="21"/>
      <c r="G117" s="21"/>
      <c r="H117" s="21"/>
      <c r="I117" s="21"/>
      <c r="J117" s="21"/>
      <c r="K117" s="21"/>
      <c r="L117" s="21"/>
      <c r="O117" s="21"/>
      <c r="P117" s="21"/>
      <c r="Q117" s="21"/>
      <c r="R117" s="21"/>
      <c r="S117" s="21"/>
      <c r="T117" s="21"/>
      <c r="U117" s="21"/>
    </row>
  </sheetData>
  <autoFilter ref="A8:A56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81" bestFit="1" customWidth="1"/>
    <col min="2" max="2" width="0.42578125" style="81" customWidth="1"/>
    <col min="3" max="3" width="18.140625" style="81" bestFit="1" customWidth="1"/>
    <col min="4" max="4" width="0.7109375" style="81" customWidth="1"/>
    <col min="5" max="5" width="20" style="81" bestFit="1" customWidth="1"/>
    <col min="6" max="6" width="0.5703125" style="81" customWidth="1"/>
    <col min="7" max="7" width="17" style="81" bestFit="1" customWidth="1"/>
    <col min="8" max="8" width="0.5703125" style="81" customWidth="1"/>
    <col min="9" max="9" width="20.42578125" style="81" bestFit="1" customWidth="1"/>
    <col min="10" max="10" width="0.42578125" style="81" customWidth="1"/>
    <col min="11" max="11" width="18.140625" style="81" bestFit="1" customWidth="1"/>
    <col min="12" max="12" width="0.5703125" style="81" customWidth="1"/>
    <col min="13" max="13" width="17.7109375" style="81" bestFit="1" customWidth="1"/>
    <col min="14" max="14" width="0.85546875" style="81" customWidth="1"/>
    <col min="15" max="15" width="19.28515625" style="81" bestFit="1" customWidth="1"/>
    <col min="16" max="16" width="0.5703125" style="81" customWidth="1"/>
    <col min="17" max="17" width="19.28515625" style="81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359" t="str">
        <f>' سهام'!$A$1</f>
        <v>صندوق سرمایه‌گذاری قابل معامله بخشی کیان (فارما)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7" ht="18" customHeight="1">
      <c r="A2" s="359" t="s">
        <v>46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</row>
    <row r="3" spans="1:17" ht="19.5" customHeight="1">
      <c r="A3" s="359" t="str">
        <f>' سهام'!A3</f>
        <v>برای ماه منتهی به 1405/01/31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</row>
    <row r="4" spans="1:17">
      <c r="A4" s="337" t="s">
        <v>26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</row>
    <row r="5" spans="1:17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2.5" customHeight="1" thickBot="1">
      <c r="A6" s="95"/>
      <c r="B6" s="54"/>
      <c r="C6" s="360" t="str">
        <f>'درآمد سود سهام'!$I$6</f>
        <v>طی فروردین ماه</v>
      </c>
      <c r="D6" s="338"/>
      <c r="E6" s="338"/>
      <c r="F6" s="338"/>
      <c r="G6" s="338"/>
      <c r="H6" s="338"/>
      <c r="I6" s="338"/>
      <c r="J6" s="56"/>
      <c r="K6" s="361" t="str">
        <f>'درآمد سود سهام'!$O$6</f>
        <v>از ابتدای سال مالی تا پایان فروردین ماه</v>
      </c>
      <c r="L6" s="338"/>
      <c r="M6" s="338"/>
      <c r="N6" s="338"/>
      <c r="O6" s="338"/>
      <c r="P6" s="338"/>
      <c r="Q6" s="338"/>
    </row>
    <row r="7" spans="1:17" ht="15.75" customHeight="1">
      <c r="A7" s="352"/>
      <c r="B7" s="353"/>
      <c r="C7" s="354" t="s">
        <v>12</v>
      </c>
      <c r="D7" s="354"/>
      <c r="E7" s="354" t="s">
        <v>10</v>
      </c>
      <c r="F7" s="352"/>
      <c r="G7" s="354" t="s">
        <v>11</v>
      </c>
      <c r="H7" s="352"/>
      <c r="I7" s="356" t="s">
        <v>2</v>
      </c>
      <c r="J7" s="53"/>
      <c r="K7" s="354" t="s">
        <v>12</v>
      </c>
      <c r="L7" s="354"/>
      <c r="M7" s="354" t="s">
        <v>10</v>
      </c>
      <c r="N7" s="352"/>
      <c r="O7" s="354" t="s">
        <v>11</v>
      </c>
      <c r="P7" s="352"/>
      <c r="Q7" s="356" t="s">
        <v>2</v>
      </c>
    </row>
    <row r="8" spans="1:17" ht="12" customHeight="1">
      <c r="A8" s="353"/>
      <c r="B8" s="353"/>
      <c r="C8" s="355"/>
      <c r="D8" s="355"/>
      <c r="E8" s="355"/>
      <c r="F8" s="353"/>
      <c r="G8" s="355"/>
      <c r="H8" s="353"/>
      <c r="I8" s="357"/>
      <c r="J8" s="53"/>
      <c r="K8" s="355"/>
      <c r="L8" s="355"/>
      <c r="M8" s="355"/>
      <c r="N8" s="353"/>
      <c r="O8" s="355"/>
      <c r="P8" s="353"/>
      <c r="Q8" s="357"/>
    </row>
    <row r="9" spans="1:17" ht="14.25" customHeight="1" thickBot="1">
      <c r="A9" s="353"/>
      <c r="B9" s="353"/>
      <c r="C9" s="96" t="s">
        <v>52</v>
      </c>
      <c r="D9" s="355"/>
      <c r="E9" s="96" t="s">
        <v>50</v>
      </c>
      <c r="F9" s="353"/>
      <c r="G9" s="96" t="s">
        <v>51</v>
      </c>
      <c r="H9" s="353"/>
      <c r="I9" s="358"/>
      <c r="J9" s="57"/>
      <c r="K9" s="96" t="s">
        <v>52</v>
      </c>
      <c r="L9" s="355"/>
      <c r="M9" s="96" t="s">
        <v>50</v>
      </c>
      <c r="N9" s="353"/>
      <c r="O9" s="96" t="s">
        <v>51</v>
      </c>
      <c r="P9" s="353"/>
      <c r="Q9" s="358"/>
    </row>
    <row r="10" spans="1:17" ht="21" customHeight="1">
      <c r="A10" s="97"/>
      <c r="B10" s="67"/>
      <c r="C10" s="80">
        <v>0</v>
      </c>
      <c r="D10" s="80"/>
      <c r="E10" s="80">
        <v>0</v>
      </c>
      <c r="F10" s="80"/>
      <c r="G10" s="80">
        <v>0</v>
      </c>
      <c r="H10" s="80"/>
      <c r="I10" s="80">
        <f>C10+E10+G10</f>
        <v>0</v>
      </c>
      <c r="J10" s="80"/>
      <c r="K10" s="80">
        <v>0</v>
      </c>
      <c r="L10" s="80"/>
      <c r="M10" s="80">
        <v>0</v>
      </c>
      <c r="N10" s="80"/>
      <c r="O10" s="80">
        <v>0</v>
      </c>
      <c r="P10" s="80">
        <v>1228793</v>
      </c>
      <c r="Q10" s="80">
        <f>O10+M10+K10</f>
        <v>0</v>
      </c>
    </row>
    <row r="11" spans="1:17" ht="21" customHeight="1" thickBot="1">
      <c r="A11" s="98" t="s">
        <v>2</v>
      </c>
      <c r="B11" s="99"/>
      <c r="C11" s="100">
        <f>SUM(C10:C10)</f>
        <v>0</v>
      </c>
      <c r="D11" s="101" t="e">
        <f>SUM(#REF!)</f>
        <v>#REF!</v>
      </c>
      <c r="E11" s="100">
        <f>SUM(E10:E10)</f>
        <v>0</v>
      </c>
      <c r="F11" s="101" t="e">
        <f>SUM(#REF!)</f>
        <v>#REF!</v>
      </c>
      <c r="G11" s="100">
        <f>SUM(G10:G10)</f>
        <v>0</v>
      </c>
      <c r="H11" s="101" t="e">
        <f>SUM(#REF!)</f>
        <v>#REF!</v>
      </c>
      <c r="I11" s="100">
        <f>SUM(I10:I10)</f>
        <v>0</v>
      </c>
      <c r="J11" s="101" t="e">
        <f>SUM(#REF!)</f>
        <v>#REF!</v>
      </c>
      <c r="K11" s="100">
        <v>0</v>
      </c>
      <c r="L11" s="101" t="e">
        <v>#REF!</v>
      </c>
      <c r="M11" s="100">
        <f>SUM(M10)</f>
        <v>0</v>
      </c>
      <c r="N11" s="101" t="e">
        <v>#REF!</v>
      </c>
      <c r="O11" s="100">
        <f>SUM(O10)</f>
        <v>0</v>
      </c>
      <c r="P11" s="101" t="e">
        <v>#REF!</v>
      </c>
      <c r="Q11" s="100">
        <f>SUM(Q10)</f>
        <v>0</v>
      </c>
    </row>
    <row r="12" spans="1:17" ht="22.5" thickTop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>
      <c r="I13" s="102"/>
      <c r="O13" s="103"/>
      <c r="Q13" s="103"/>
    </row>
    <row r="14" spans="1:17">
      <c r="O14" s="102"/>
      <c r="Q14" s="102"/>
    </row>
    <row r="15" spans="1:17">
      <c r="I15" s="102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ED69-2B09-4C32-8F6F-B17F66EB6A78}">
  <sheetPr>
    <pageSetUpPr fitToPage="1"/>
  </sheetPr>
  <dimension ref="A1:S65"/>
  <sheetViews>
    <sheetView rightToLeft="1" tabSelected="1" view="pageBreakPreview" topLeftCell="A38" zoomScale="85" zoomScaleNormal="100" zoomScaleSheetLayoutView="85" workbookViewId="0">
      <selection activeCell="M49" sqref="M49"/>
    </sheetView>
  </sheetViews>
  <sheetFormatPr defaultColWidth="9.140625" defaultRowHeight="15"/>
  <cols>
    <col min="1" max="1" width="41.140625" style="422" bestFit="1" customWidth="1"/>
    <col min="2" max="2" width="1" style="422" customWidth="1"/>
    <col min="3" max="3" width="17.85546875" style="422" customWidth="1"/>
    <col min="4" max="4" width="1.140625" style="422" customWidth="1"/>
    <col min="5" max="5" width="15.5703125" style="422" customWidth="1"/>
    <col min="6" max="6" width="1.140625" style="422" customWidth="1"/>
    <col min="7" max="7" width="19.85546875" style="422" customWidth="1"/>
    <col min="8" max="8" width="1.140625" style="422" customWidth="1"/>
    <col min="9" max="9" width="18.85546875" style="422" customWidth="1"/>
    <col min="10" max="10" width="0.85546875" style="422" customWidth="1"/>
    <col min="11" max="11" width="28.140625" style="422" customWidth="1"/>
    <col min="12" max="12" width="1.85546875" style="422" customWidth="1"/>
    <col min="13" max="13" width="58.28515625" style="422" customWidth="1"/>
    <col min="14" max="18" width="9.140625" style="422"/>
    <col min="19" max="19" width="32.5703125" style="422" customWidth="1"/>
    <col min="20" max="16384" width="9.140625" style="422"/>
  </cols>
  <sheetData>
    <row r="1" spans="1:19" s="418" customFormat="1" ht="26.25">
      <c r="A1" s="417" t="s">
        <v>185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9" s="418" customFormat="1" ht="23.25" customHeight="1">
      <c r="A2" s="417" t="s">
        <v>40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1:19" s="418" customFormat="1" ht="24" customHeight="1">
      <c r="A3" s="417" t="s">
        <v>197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</row>
    <row r="5" spans="1:19" s="406" customFormat="1" ht="21">
      <c r="A5" s="419" t="s">
        <v>205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</row>
    <row r="6" spans="1:19" s="406" customFormat="1" ht="21">
      <c r="A6" s="419" t="s">
        <v>206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</row>
    <row r="7" spans="1:19" s="406" customFormat="1" ht="27" customHeight="1"/>
    <row r="8" spans="1:19" s="406" customFormat="1" ht="21">
      <c r="C8" s="403" t="s">
        <v>198</v>
      </c>
      <c r="D8" s="404"/>
      <c r="E8" s="404"/>
      <c r="F8" s="404"/>
      <c r="G8" s="404"/>
      <c r="H8" s="404"/>
      <c r="I8" s="404"/>
      <c r="J8" s="404"/>
      <c r="K8" s="404"/>
      <c r="L8" s="404"/>
      <c r="M8" s="404"/>
    </row>
    <row r="9" spans="1:19" s="406" customFormat="1" ht="42">
      <c r="A9" s="405" t="s">
        <v>207</v>
      </c>
      <c r="C9" s="405" t="s">
        <v>208</v>
      </c>
      <c r="E9" s="407" t="s">
        <v>213</v>
      </c>
      <c r="G9" s="405" t="s">
        <v>209</v>
      </c>
      <c r="I9" s="405" t="s">
        <v>210</v>
      </c>
      <c r="K9" s="407" t="s">
        <v>211</v>
      </c>
      <c r="M9" s="405" t="s">
        <v>212</v>
      </c>
    </row>
    <row r="10" spans="1:19" s="406" customFormat="1" ht="44.25" customHeight="1">
      <c r="A10" s="408" t="s">
        <v>195</v>
      </c>
      <c r="C10" s="408">
        <v>3502177</v>
      </c>
      <c r="E10" s="409">
        <v>10236</v>
      </c>
      <c r="G10" s="409">
        <v>9212</v>
      </c>
      <c r="I10" s="410">
        <f>(E10-G10)/E10*-1</f>
        <v>-0.10003907776475186</v>
      </c>
      <c r="K10" s="409">
        <v>32013190110.549999</v>
      </c>
      <c r="M10" s="411" t="s">
        <v>214</v>
      </c>
    </row>
    <row r="11" spans="1:19" s="406" customFormat="1" ht="47.25" customHeight="1">
      <c r="A11" s="408" t="s">
        <v>97</v>
      </c>
      <c r="C11" s="408">
        <v>12190470</v>
      </c>
      <c r="E11" s="409">
        <v>40620</v>
      </c>
      <c r="G11" s="409">
        <v>36558</v>
      </c>
      <c r="I11" s="410">
        <f>(E11-G11)/E11*-1</f>
        <v>-0.1</v>
      </c>
      <c r="K11" s="409">
        <v>442214256629</v>
      </c>
      <c r="M11" s="412"/>
      <c r="S11" s="421"/>
    </row>
    <row r="12" spans="1:19" s="406" customFormat="1" ht="47.25" customHeight="1">
      <c r="A12" s="408" t="s">
        <v>75</v>
      </c>
      <c r="C12" s="408">
        <v>20403677</v>
      </c>
      <c r="E12" s="409">
        <v>18940</v>
      </c>
      <c r="G12" s="409">
        <v>17046</v>
      </c>
      <c r="I12" s="410">
        <f t="shared" ref="I12:I47" si="0">(E12-G12)/E12*-1</f>
        <v>-0.1</v>
      </c>
      <c r="K12" s="409">
        <v>345112575810</v>
      </c>
      <c r="M12" s="412"/>
      <c r="S12" s="421"/>
    </row>
    <row r="13" spans="1:19" s="406" customFormat="1" ht="47.25" customHeight="1">
      <c r="A13" s="408" t="s">
        <v>82</v>
      </c>
      <c r="C13" s="408">
        <v>50025062</v>
      </c>
      <c r="E13" s="409">
        <v>7920</v>
      </c>
      <c r="G13" s="409">
        <v>7128</v>
      </c>
      <c r="I13" s="410">
        <f t="shared" si="0"/>
        <v>-0.1</v>
      </c>
      <c r="K13" s="409">
        <v>353822289038</v>
      </c>
      <c r="M13" s="412"/>
      <c r="S13" s="421"/>
    </row>
    <row r="14" spans="1:19" s="406" customFormat="1" ht="47.25" customHeight="1">
      <c r="A14" s="408" t="s">
        <v>102</v>
      </c>
      <c r="C14" s="408">
        <v>19679995</v>
      </c>
      <c r="E14" s="409">
        <v>24680</v>
      </c>
      <c r="G14" s="409">
        <v>22212</v>
      </c>
      <c r="I14" s="410">
        <f t="shared" si="0"/>
        <v>-0.1</v>
      </c>
      <c r="K14" s="409">
        <v>433753018206.00006</v>
      </c>
      <c r="M14" s="412"/>
      <c r="S14" s="421"/>
    </row>
    <row r="15" spans="1:19" s="406" customFormat="1" ht="47.25" customHeight="1">
      <c r="A15" s="408" t="s">
        <v>113</v>
      </c>
      <c r="C15" s="408">
        <v>18066869</v>
      </c>
      <c r="E15" s="409">
        <v>4930</v>
      </c>
      <c r="G15" s="409">
        <v>4437</v>
      </c>
      <c r="I15" s="410">
        <f t="shared" si="0"/>
        <v>-0.1</v>
      </c>
      <c r="K15" s="409">
        <v>79543040105</v>
      </c>
      <c r="M15" s="412"/>
      <c r="S15" s="421"/>
    </row>
    <row r="16" spans="1:19" s="406" customFormat="1" ht="47.25" customHeight="1">
      <c r="A16" s="408" t="s">
        <v>107</v>
      </c>
      <c r="C16" s="408">
        <v>128730193</v>
      </c>
      <c r="E16" s="409">
        <v>1396</v>
      </c>
      <c r="G16" s="409">
        <v>1256.4000000000001</v>
      </c>
      <c r="I16" s="410">
        <f t="shared" si="0"/>
        <v>-9.9999999999999936E-2</v>
      </c>
      <c r="K16" s="409">
        <v>160486390458.19998</v>
      </c>
      <c r="M16" s="412"/>
      <c r="S16" s="421"/>
    </row>
    <row r="17" spans="1:19" s="406" customFormat="1" ht="47.25" customHeight="1">
      <c r="A17" s="408" t="s">
        <v>78</v>
      </c>
      <c r="C17" s="408">
        <v>22296404</v>
      </c>
      <c r="E17" s="409">
        <v>35000</v>
      </c>
      <c r="G17" s="409">
        <v>31500</v>
      </c>
      <c r="I17" s="410">
        <f t="shared" si="0"/>
        <v>-0.1</v>
      </c>
      <c r="K17" s="409">
        <v>696907663110</v>
      </c>
      <c r="M17" s="412"/>
      <c r="S17" s="421"/>
    </row>
    <row r="18" spans="1:19" s="406" customFormat="1" ht="47.25" customHeight="1">
      <c r="A18" s="408" t="s">
        <v>115</v>
      </c>
      <c r="C18" s="408">
        <v>49292161</v>
      </c>
      <c r="E18" s="409">
        <v>3906</v>
      </c>
      <c r="G18" s="409">
        <v>3515.4</v>
      </c>
      <c r="I18" s="410">
        <f t="shared" si="0"/>
        <v>-9.9999999999999978E-2</v>
      </c>
      <c r="K18" s="409">
        <v>171942195530.39999</v>
      </c>
      <c r="M18" s="412"/>
      <c r="S18" s="421"/>
    </row>
    <row r="19" spans="1:19" s="406" customFormat="1" ht="47.25" customHeight="1">
      <c r="A19" s="408" t="s">
        <v>79</v>
      </c>
      <c r="C19" s="408">
        <v>44859839</v>
      </c>
      <c r="E19" s="409">
        <v>21830</v>
      </c>
      <c r="G19" s="409">
        <v>19647</v>
      </c>
      <c r="I19" s="410">
        <f t="shared" si="0"/>
        <v>-0.1</v>
      </c>
      <c r="K19" s="409">
        <v>874548334320</v>
      </c>
      <c r="M19" s="412"/>
      <c r="S19" s="421"/>
    </row>
    <row r="20" spans="1:19" s="406" customFormat="1" ht="47.25" customHeight="1">
      <c r="A20" s="408" t="s">
        <v>81</v>
      </c>
      <c r="C20" s="408">
        <v>59567379</v>
      </c>
      <c r="E20" s="409">
        <v>8570</v>
      </c>
      <c r="G20" s="409">
        <v>7713</v>
      </c>
      <c r="I20" s="410">
        <f t="shared" si="0"/>
        <v>-0.1</v>
      </c>
      <c r="K20" s="409">
        <v>455891698339</v>
      </c>
      <c r="M20" s="412"/>
      <c r="S20" s="421"/>
    </row>
    <row r="21" spans="1:19" s="406" customFormat="1" ht="47.25" customHeight="1">
      <c r="A21" s="408" t="s">
        <v>85</v>
      </c>
      <c r="C21" s="408">
        <v>14073393</v>
      </c>
      <c r="E21" s="409">
        <v>14100</v>
      </c>
      <c r="G21" s="409">
        <v>12690</v>
      </c>
      <c r="I21" s="410">
        <f t="shared" si="0"/>
        <v>-0.1</v>
      </c>
      <c r="K21" s="409">
        <v>177210845982</v>
      </c>
      <c r="M21" s="412"/>
      <c r="S21" s="421"/>
    </row>
    <row r="22" spans="1:19" s="406" customFormat="1" ht="47.25" customHeight="1">
      <c r="A22" s="408" t="s">
        <v>74</v>
      </c>
      <c r="C22" s="408">
        <v>10506592</v>
      </c>
      <c r="E22" s="409">
        <v>23040</v>
      </c>
      <c r="G22" s="409">
        <v>20736</v>
      </c>
      <c r="I22" s="410">
        <f t="shared" si="0"/>
        <v>-0.1</v>
      </c>
      <c r="K22" s="409">
        <v>216180597648</v>
      </c>
      <c r="M22" s="412"/>
      <c r="S22" s="421"/>
    </row>
    <row r="23" spans="1:19" s="406" customFormat="1" ht="47.25" customHeight="1">
      <c r="A23" s="408" t="s">
        <v>125</v>
      </c>
      <c r="C23" s="408">
        <v>43784769</v>
      </c>
      <c r="E23" s="409">
        <v>5840</v>
      </c>
      <c r="G23" s="409">
        <v>5256</v>
      </c>
      <c r="I23" s="410">
        <f t="shared" si="0"/>
        <v>-0.1</v>
      </c>
      <c r="K23" s="409">
        <v>228353819741</v>
      </c>
      <c r="M23" s="412"/>
      <c r="S23" s="421"/>
    </row>
    <row r="24" spans="1:19" s="406" customFormat="1" ht="47.25" customHeight="1">
      <c r="A24" s="408" t="s">
        <v>121</v>
      </c>
      <c r="C24" s="408">
        <v>90486712</v>
      </c>
      <c r="E24" s="409">
        <v>3760</v>
      </c>
      <c r="G24" s="409">
        <v>3384</v>
      </c>
      <c r="I24" s="410">
        <f t="shared" si="0"/>
        <v>-0.1</v>
      </c>
      <c r="K24" s="409">
        <v>303840053041</v>
      </c>
      <c r="M24" s="412"/>
      <c r="S24" s="421"/>
    </row>
    <row r="25" spans="1:19" s="406" customFormat="1" ht="47.25" customHeight="1">
      <c r="A25" s="408" t="s">
        <v>77</v>
      </c>
      <c r="C25" s="408">
        <v>63662428</v>
      </c>
      <c r="E25" s="409">
        <v>6190</v>
      </c>
      <c r="G25" s="409">
        <v>5571</v>
      </c>
      <c r="I25" s="410">
        <f t="shared" si="0"/>
        <v>-0.1</v>
      </c>
      <c r="K25" s="409">
        <v>351921838416</v>
      </c>
      <c r="M25" s="412"/>
      <c r="S25" s="421"/>
    </row>
    <row r="26" spans="1:19" s="406" customFormat="1" ht="47.25" customHeight="1">
      <c r="A26" s="408" t="s">
        <v>103</v>
      </c>
      <c r="C26" s="408">
        <v>10684190</v>
      </c>
      <c r="E26" s="409">
        <v>2372</v>
      </c>
      <c r="G26" s="409">
        <v>2134.8000000000002</v>
      </c>
      <c r="I26" s="410">
        <f t="shared" si="0"/>
        <v>-9.9999999999999922E-2</v>
      </c>
      <c r="K26" s="409">
        <v>22632298270</v>
      </c>
      <c r="M26" s="412"/>
      <c r="S26" s="421"/>
    </row>
    <row r="27" spans="1:19" s="406" customFormat="1" ht="47.25" customHeight="1">
      <c r="A27" s="408" t="s">
        <v>122</v>
      </c>
      <c r="C27" s="408">
        <v>154744967</v>
      </c>
      <c r="E27" s="409">
        <v>2972</v>
      </c>
      <c r="G27" s="409">
        <v>2674.8</v>
      </c>
      <c r="I27" s="410">
        <f t="shared" si="0"/>
        <v>-9.9999999999999936E-2</v>
      </c>
      <c r="K27" s="409">
        <v>410712299228.59998</v>
      </c>
      <c r="M27" s="412"/>
      <c r="S27" s="421"/>
    </row>
    <row r="28" spans="1:19" s="406" customFormat="1" ht="47.25" customHeight="1">
      <c r="A28" s="408" t="s">
        <v>118</v>
      </c>
      <c r="C28" s="408">
        <v>37668640</v>
      </c>
      <c r="E28" s="409">
        <v>11920</v>
      </c>
      <c r="G28" s="409">
        <v>10728</v>
      </c>
      <c r="I28" s="410">
        <f t="shared" si="0"/>
        <v>-0.1</v>
      </c>
      <c r="K28" s="409">
        <v>400985406039.00006</v>
      </c>
      <c r="M28" s="412"/>
      <c r="S28" s="421"/>
    </row>
    <row r="29" spans="1:19" s="406" customFormat="1" ht="47.25" customHeight="1">
      <c r="A29" s="408" t="s">
        <v>95</v>
      </c>
      <c r="C29" s="408">
        <v>350591543</v>
      </c>
      <c r="E29" s="409">
        <v>1455</v>
      </c>
      <c r="G29" s="409">
        <v>1309.5</v>
      </c>
      <c r="I29" s="410">
        <f t="shared" si="0"/>
        <v>-0.1</v>
      </c>
      <c r="K29" s="409">
        <v>455550785455.5</v>
      </c>
      <c r="M29" s="412"/>
      <c r="S29" s="421"/>
    </row>
    <row r="30" spans="1:19" s="406" customFormat="1" ht="47.25" customHeight="1">
      <c r="A30" s="408" t="s">
        <v>94</v>
      </c>
      <c r="C30" s="408">
        <v>136676576</v>
      </c>
      <c r="E30" s="409">
        <v>2407</v>
      </c>
      <c r="G30" s="409">
        <v>2166.3000000000002</v>
      </c>
      <c r="I30" s="410">
        <f t="shared" si="0"/>
        <v>-9.9999999999999922E-2</v>
      </c>
      <c r="K30" s="409">
        <v>293793749127.79999</v>
      </c>
      <c r="M30" s="412"/>
      <c r="S30" s="421"/>
    </row>
    <row r="31" spans="1:19" s="406" customFormat="1" ht="47.25" customHeight="1">
      <c r="A31" s="408" t="s">
        <v>123</v>
      </c>
      <c r="C31" s="408">
        <v>42183450</v>
      </c>
      <c r="E31" s="409">
        <v>3633</v>
      </c>
      <c r="G31" s="409">
        <v>3269.7</v>
      </c>
      <c r="I31" s="410">
        <f t="shared" si="0"/>
        <v>-0.10000000000000005</v>
      </c>
      <c r="K31" s="409">
        <v>136861049007</v>
      </c>
      <c r="M31" s="412"/>
      <c r="S31" s="421"/>
    </row>
    <row r="32" spans="1:19" s="406" customFormat="1" ht="47.25" customHeight="1">
      <c r="A32" s="408" t="s">
        <v>126</v>
      </c>
      <c r="C32" s="408">
        <v>107223651</v>
      </c>
      <c r="E32" s="409">
        <v>3439</v>
      </c>
      <c r="G32" s="409">
        <v>3095.1</v>
      </c>
      <c r="I32" s="410">
        <f t="shared" si="0"/>
        <v>-0.10000000000000003</v>
      </c>
      <c r="K32" s="409">
        <v>329302583175.10004</v>
      </c>
      <c r="M32" s="412"/>
      <c r="S32" s="421"/>
    </row>
    <row r="33" spans="1:19" s="406" customFormat="1" ht="47.25" customHeight="1">
      <c r="A33" s="408" t="s">
        <v>83</v>
      </c>
      <c r="C33" s="408">
        <v>3531439</v>
      </c>
      <c r="E33" s="409">
        <v>18090</v>
      </c>
      <c r="G33" s="409">
        <v>16281</v>
      </c>
      <c r="I33" s="410">
        <f t="shared" si="0"/>
        <v>-0.1</v>
      </c>
      <c r="K33" s="409">
        <v>57050919242</v>
      </c>
      <c r="M33" s="412"/>
      <c r="S33" s="421"/>
    </row>
    <row r="34" spans="1:19" s="406" customFormat="1" ht="47.25" customHeight="1">
      <c r="A34" s="408" t="s">
        <v>101</v>
      </c>
      <c r="C34" s="408">
        <v>6096195</v>
      </c>
      <c r="E34" s="409">
        <v>20864</v>
      </c>
      <c r="G34" s="409">
        <v>18777.599999999999</v>
      </c>
      <c r="I34" s="410">
        <f t="shared" si="0"/>
        <v>-0.10000000000000007</v>
      </c>
      <c r="K34" s="409">
        <v>113587043361</v>
      </c>
      <c r="M34" s="412"/>
      <c r="S34" s="421"/>
    </row>
    <row r="35" spans="1:19" s="406" customFormat="1" ht="47.25" customHeight="1">
      <c r="A35" s="408" t="s">
        <v>106</v>
      </c>
      <c r="C35" s="408">
        <v>2953477</v>
      </c>
      <c r="E35" s="409">
        <v>23120</v>
      </c>
      <c r="G35" s="409">
        <v>20808</v>
      </c>
      <c r="I35" s="410">
        <f t="shared" si="0"/>
        <v>-0.1</v>
      </c>
      <c r="K35" s="409">
        <v>60980894930</v>
      </c>
      <c r="M35" s="412"/>
      <c r="S35" s="421"/>
    </row>
    <row r="36" spans="1:19" s="406" customFormat="1" ht="47.25" customHeight="1">
      <c r="A36" s="408" t="s">
        <v>80</v>
      </c>
      <c r="C36" s="408">
        <v>16793445</v>
      </c>
      <c r="E36" s="409">
        <v>8230</v>
      </c>
      <c r="G36" s="409">
        <v>7407</v>
      </c>
      <c r="I36" s="410">
        <f t="shared" si="0"/>
        <v>-0.1</v>
      </c>
      <c r="K36" s="409">
        <v>123427519784</v>
      </c>
      <c r="M36" s="412"/>
      <c r="S36" s="421"/>
    </row>
    <row r="37" spans="1:19" s="406" customFormat="1" ht="47.25" customHeight="1">
      <c r="A37" s="408" t="s">
        <v>180</v>
      </c>
      <c r="C37" s="408">
        <v>13062311</v>
      </c>
      <c r="E37" s="409">
        <v>4449</v>
      </c>
      <c r="G37" s="409">
        <v>4004.1</v>
      </c>
      <c r="I37" s="410">
        <f t="shared" si="0"/>
        <v>-0.10000000000000002</v>
      </c>
      <c r="K37" s="409">
        <v>51898498840.099998</v>
      </c>
      <c r="M37" s="412"/>
      <c r="S37" s="421"/>
    </row>
    <row r="38" spans="1:19" s="406" customFormat="1" ht="47.25" customHeight="1">
      <c r="A38" s="408" t="s">
        <v>104</v>
      </c>
      <c r="C38" s="408">
        <v>117106984</v>
      </c>
      <c r="E38" s="409">
        <v>2692</v>
      </c>
      <c r="G38" s="409">
        <v>2422.8000000000002</v>
      </c>
      <c r="I38" s="410">
        <f t="shared" si="0"/>
        <v>-9.9999999999999936E-2</v>
      </c>
      <c r="K38" s="409">
        <v>281533592667.20001</v>
      </c>
      <c r="M38" s="412"/>
      <c r="S38" s="421"/>
    </row>
    <row r="39" spans="1:19" s="406" customFormat="1" ht="47.25" customHeight="1">
      <c r="A39" s="408" t="s">
        <v>84</v>
      </c>
      <c r="C39" s="408">
        <v>13892146</v>
      </c>
      <c r="E39" s="409">
        <v>16210</v>
      </c>
      <c r="G39" s="409">
        <v>14589</v>
      </c>
      <c r="I39" s="410">
        <f t="shared" si="0"/>
        <v>-0.1</v>
      </c>
      <c r="K39" s="409">
        <v>201105859433</v>
      </c>
      <c r="M39" s="412"/>
      <c r="S39" s="421"/>
    </row>
    <row r="40" spans="1:19" s="406" customFormat="1" ht="47.25" customHeight="1">
      <c r="A40" s="408" t="s">
        <v>110</v>
      </c>
      <c r="C40" s="408">
        <v>62240799</v>
      </c>
      <c r="E40" s="409">
        <v>7750</v>
      </c>
      <c r="G40" s="409">
        <v>6975</v>
      </c>
      <c r="I40" s="410">
        <f t="shared" si="0"/>
        <v>-0.1</v>
      </c>
      <c r="K40" s="409">
        <v>430773751428</v>
      </c>
      <c r="M40" s="412"/>
      <c r="S40" s="421"/>
    </row>
    <row r="41" spans="1:19" s="406" customFormat="1" ht="47.25" customHeight="1">
      <c r="A41" s="408" t="s">
        <v>116</v>
      </c>
      <c r="C41" s="408">
        <v>960132</v>
      </c>
      <c r="E41" s="409">
        <v>126300</v>
      </c>
      <c r="G41" s="409">
        <v>113670</v>
      </c>
      <c r="I41" s="410">
        <f t="shared" si="0"/>
        <v>-0.1</v>
      </c>
      <c r="K41" s="409">
        <v>108294566121.99998</v>
      </c>
      <c r="M41" s="412"/>
      <c r="S41" s="421"/>
    </row>
    <row r="42" spans="1:19" s="406" customFormat="1" ht="47.25" customHeight="1">
      <c r="A42" s="408" t="s">
        <v>111</v>
      </c>
      <c r="C42" s="408">
        <v>35451382</v>
      </c>
      <c r="E42" s="409">
        <v>9300</v>
      </c>
      <c r="G42" s="409">
        <v>8370</v>
      </c>
      <c r="I42" s="410">
        <f t="shared" si="0"/>
        <v>-0.1</v>
      </c>
      <c r="K42" s="409">
        <v>294434359382</v>
      </c>
      <c r="M42" s="412"/>
      <c r="S42" s="421"/>
    </row>
    <row r="43" spans="1:19" s="406" customFormat="1" ht="47.25" customHeight="1">
      <c r="A43" s="408" t="s">
        <v>120</v>
      </c>
      <c r="C43" s="408">
        <v>154455636</v>
      </c>
      <c r="E43" s="409">
        <v>2230</v>
      </c>
      <c r="G43" s="409">
        <v>2007</v>
      </c>
      <c r="I43" s="410">
        <f t="shared" si="0"/>
        <v>-0.1</v>
      </c>
      <c r="K43" s="409">
        <v>307596219728</v>
      </c>
      <c r="M43" s="412"/>
      <c r="S43" s="421"/>
    </row>
    <row r="44" spans="1:19" s="406" customFormat="1" ht="47.25" customHeight="1">
      <c r="A44" s="408" t="s">
        <v>98</v>
      </c>
      <c r="C44" s="408">
        <v>21802451</v>
      </c>
      <c r="E44" s="409">
        <v>10295</v>
      </c>
      <c r="G44" s="409">
        <v>9265.5</v>
      </c>
      <c r="I44" s="410">
        <f t="shared" si="0"/>
        <v>-0.1</v>
      </c>
      <c r="K44" s="409">
        <v>200449067731.5</v>
      </c>
      <c r="M44" s="412"/>
      <c r="S44" s="421"/>
    </row>
    <row r="45" spans="1:19" s="406" customFormat="1" ht="47.25" customHeight="1">
      <c r="A45" s="408" t="s">
        <v>119</v>
      </c>
      <c r="C45" s="408">
        <v>8672899</v>
      </c>
      <c r="E45" s="409">
        <v>9600</v>
      </c>
      <c r="G45" s="409">
        <v>8640</v>
      </c>
      <c r="I45" s="410">
        <f t="shared" si="0"/>
        <v>-0.1</v>
      </c>
      <c r="K45" s="409">
        <v>74354608724</v>
      </c>
      <c r="M45" s="412"/>
      <c r="S45" s="421"/>
    </row>
    <row r="46" spans="1:19" s="406" customFormat="1" ht="47.25" customHeight="1">
      <c r="A46" s="408" t="s">
        <v>127</v>
      </c>
      <c r="C46" s="408">
        <v>13131087</v>
      </c>
      <c r="E46" s="409">
        <v>11235.727363514001</v>
      </c>
      <c r="G46" s="409">
        <v>10112.15</v>
      </c>
      <c r="I46" s="410">
        <f t="shared" si="0"/>
        <v>-0.10000041182581701</v>
      </c>
      <c r="K46" s="409">
        <v>131757104790.04999</v>
      </c>
      <c r="M46" s="412"/>
      <c r="S46" s="421"/>
    </row>
    <row r="47" spans="1:19" s="406" customFormat="1" ht="47.25" customHeight="1">
      <c r="A47" s="408" t="s">
        <v>96</v>
      </c>
      <c r="C47" s="408">
        <v>165599263</v>
      </c>
      <c r="E47" s="409">
        <v>2118.2345007160002</v>
      </c>
      <c r="G47" s="409">
        <v>1906.41</v>
      </c>
      <c r="I47" s="410">
        <f t="shared" si="0"/>
        <v>-0.10000049600004142</v>
      </c>
      <c r="K47" s="409">
        <v>313259729275.83002</v>
      </c>
      <c r="M47" s="412"/>
      <c r="S47" s="421"/>
    </row>
    <row r="48" spans="1:19" ht="83.25" customHeight="1" thickBot="1">
      <c r="A48" s="414"/>
      <c r="B48" s="416"/>
      <c r="C48" s="413"/>
      <c r="D48" s="414"/>
      <c r="E48" s="415"/>
      <c r="F48" s="414"/>
      <c r="G48" s="415"/>
      <c r="H48" s="416"/>
      <c r="I48" s="416"/>
      <c r="J48" s="416"/>
      <c r="K48" s="409">
        <f>SUM(K10:K47)</f>
        <v>10124083712225.83</v>
      </c>
      <c r="L48" s="416"/>
      <c r="M48" s="412"/>
      <c r="S48" s="413"/>
    </row>
    <row r="49" spans="3:19" ht="15.75" thickTop="1">
      <c r="G49" s="423"/>
      <c r="S49" s="413"/>
    </row>
    <row r="50" spans="3:19">
      <c r="C50" s="413"/>
      <c r="G50" s="423"/>
      <c r="K50" s="413"/>
      <c r="S50" s="413"/>
    </row>
    <row r="51" spans="3:19">
      <c r="C51" s="423"/>
      <c r="S51" s="413"/>
    </row>
    <row r="52" spans="3:19">
      <c r="C52" s="413"/>
      <c r="S52" s="413"/>
    </row>
    <row r="53" spans="3:19">
      <c r="S53" s="413"/>
    </row>
    <row r="54" spans="3:19">
      <c r="S54" s="413"/>
    </row>
    <row r="55" spans="3:19">
      <c r="S55" s="413"/>
    </row>
    <row r="56" spans="3:19">
      <c r="S56" s="413"/>
    </row>
    <row r="57" spans="3:19">
      <c r="S57" s="413"/>
    </row>
    <row r="58" spans="3:19">
      <c r="S58" s="413"/>
    </row>
    <row r="59" spans="3:19">
      <c r="S59" s="413"/>
    </row>
    <row r="60" spans="3:19">
      <c r="S60" s="413"/>
    </row>
    <row r="61" spans="3:19">
      <c r="E61" s="424"/>
      <c r="G61" s="424"/>
      <c r="S61" s="413"/>
    </row>
    <row r="63" spans="3:19">
      <c r="C63" s="424"/>
      <c r="I63" s="424"/>
    </row>
    <row r="65" spans="3:3">
      <c r="C65" s="424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7">
    <mergeCell ref="M10:M48"/>
    <mergeCell ref="A1:M1"/>
    <mergeCell ref="A2:M2"/>
    <mergeCell ref="A3:M3"/>
    <mergeCell ref="A5:M5"/>
    <mergeCell ref="A6:M6"/>
    <mergeCell ref="C8:M8"/>
  </mergeCells>
  <printOptions horizontalCentered="1"/>
  <pageMargins left="0" right="0.28999999999999998" top="0.52" bottom="0" header="0.75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تعدیل قیمت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2026-04-29T08:06:44Z</dcterms:modified>
</cp:coreProperties>
</file>